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1475" windowHeight="97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Z19" i="1" l="1"/>
  <c r="BZ15" i="1"/>
  <c r="BO14" i="1"/>
  <c r="BW14" i="1"/>
  <c r="BS14" i="1"/>
  <c r="BZ18" i="1" l="1"/>
  <c r="BV16" i="1"/>
  <c r="BV17" i="1" s="1"/>
  <c r="BV18" i="1" s="1"/>
  <c r="BR16" i="1"/>
  <c r="BR17" i="1" s="1"/>
  <c r="BR18" i="1" s="1"/>
  <c r="BN16" i="1"/>
  <c r="BN17" i="1" s="1"/>
  <c r="BN18" i="1" s="1"/>
  <c r="BJ16" i="1"/>
  <c r="BJ17" i="1" s="1"/>
  <c r="BJ18" i="1" s="1"/>
  <c r="BF17" i="1"/>
  <c r="BF18" i="1" s="1"/>
  <c r="BF16" i="1"/>
  <c r="BB17" i="1"/>
  <c r="BB18" i="1" s="1"/>
  <c r="BB16" i="1"/>
  <c r="AX16" i="1"/>
  <c r="AX17" i="1" s="1"/>
  <c r="AX18" i="1" s="1"/>
  <c r="AT16" i="1"/>
  <c r="AT17" i="1" s="1"/>
  <c r="AT18" i="1" s="1"/>
  <c r="AP16" i="1"/>
  <c r="AP17" i="1" s="1"/>
  <c r="AP18" i="1" s="1"/>
  <c r="AL16" i="1"/>
  <c r="AL17" i="1" s="1"/>
  <c r="AL18" i="1" s="1"/>
  <c r="AH16" i="1"/>
  <c r="AH17" i="1" s="1"/>
  <c r="AH18" i="1" s="1"/>
  <c r="AD17" i="1"/>
  <c r="AD18" i="1" s="1"/>
  <c r="AD16" i="1"/>
  <c r="Z16" i="1"/>
  <c r="Z17" i="1" s="1"/>
  <c r="Z18" i="1" s="1"/>
  <c r="V16" i="1"/>
  <c r="V17" i="1" s="1"/>
  <c r="V18" i="1" s="1"/>
  <c r="R17" i="1"/>
  <c r="R18" i="1" s="1"/>
  <c r="R16" i="1"/>
  <c r="N17" i="1"/>
  <c r="N18" i="1" s="1"/>
  <c r="N16" i="1"/>
  <c r="J16" i="1"/>
  <c r="J17" i="1" s="1"/>
  <c r="J18" i="1" s="1"/>
  <c r="F18" i="1"/>
  <c r="F17" i="1"/>
  <c r="F16" i="1"/>
  <c r="BZ14" i="1" l="1"/>
  <c r="G14" i="1"/>
  <c r="BK14" i="1"/>
  <c r="BG14" i="1"/>
  <c r="BC14" i="1"/>
  <c r="AY14" i="1"/>
  <c r="AU14" i="1"/>
  <c r="AQ14" i="1"/>
  <c r="AM14" i="1"/>
  <c r="AI14" i="1"/>
  <c r="AE14" i="1"/>
  <c r="AA14" i="1"/>
  <c r="W14" i="1"/>
  <c r="S14" i="1"/>
  <c r="O14" i="1"/>
  <c r="K14" i="1"/>
  <c r="W28" i="2" l="1"/>
  <c r="S28" i="2"/>
  <c r="T28" i="2"/>
  <c r="U28" i="2"/>
  <c r="V28" i="2"/>
  <c r="R28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9" i="2"/>
  <c r="P28" i="2"/>
  <c r="L28" i="2"/>
  <c r="M28" i="2"/>
  <c r="N28" i="2"/>
  <c r="O28" i="2"/>
  <c r="K28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9" i="2"/>
  <c r="I28" i="2"/>
  <c r="E28" i="2"/>
  <c r="F28" i="2"/>
  <c r="G28" i="2"/>
  <c r="H28" i="2"/>
  <c r="D28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9" i="2"/>
  <c r="G11" i="1"/>
  <c r="BW13" i="1"/>
  <c r="BW12" i="1"/>
  <c r="BW11" i="1"/>
  <c r="BS13" i="1"/>
  <c r="BS12" i="1"/>
  <c r="BS11" i="1"/>
  <c r="BO13" i="1"/>
  <c r="BO12" i="1"/>
  <c r="BO11" i="1"/>
  <c r="BK13" i="1"/>
  <c r="BK12" i="1"/>
  <c r="BK11" i="1"/>
  <c r="BG13" i="1"/>
  <c r="BG12" i="1"/>
  <c r="BG11" i="1"/>
  <c r="BC13" i="1"/>
  <c r="BC12" i="1"/>
  <c r="BC11" i="1"/>
  <c r="AY13" i="1"/>
  <c r="AY12" i="1"/>
  <c r="AY11" i="1"/>
  <c r="AU13" i="1"/>
  <c r="AU12" i="1"/>
  <c r="AU11" i="1"/>
  <c r="AQ13" i="1"/>
  <c r="AQ12" i="1"/>
  <c r="AQ11" i="1"/>
  <c r="AM13" i="1"/>
  <c r="AM12" i="1"/>
  <c r="AM11" i="1"/>
  <c r="AI13" i="1"/>
  <c r="AI12" i="1"/>
  <c r="AI11" i="1"/>
  <c r="AE13" i="1"/>
  <c r="AE12" i="1"/>
  <c r="AE11" i="1"/>
  <c r="AA13" i="1"/>
  <c r="AA12" i="1"/>
  <c r="AA11" i="1"/>
  <c r="W13" i="1"/>
  <c r="W12" i="1"/>
  <c r="W11" i="1"/>
  <c r="S13" i="1"/>
  <c r="S12" i="1"/>
  <c r="S11" i="1"/>
  <c r="O13" i="1"/>
  <c r="O12" i="1"/>
  <c r="O11" i="1"/>
  <c r="K13" i="1"/>
  <c r="K12" i="1"/>
  <c r="K11" i="1"/>
  <c r="G13" i="1"/>
  <c r="G12" i="1"/>
  <c r="E3" i="1"/>
  <c r="BU9" i="1"/>
  <c r="BV9" i="1" s="1"/>
  <c r="BW9" i="1" s="1"/>
  <c r="BV8" i="1"/>
  <c r="BW8" i="1" s="1"/>
  <c r="BU8" i="1"/>
  <c r="BU7" i="1"/>
  <c r="BV7" i="1" s="1"/>
  <c r="BW7" i="1" s="1"/>
  <c r="BV6" i="1"/>
  <c r="BW6" i="1" s="1"/>
  <c r="BU6" i="1"/>
  <c r="BU5" i="1"/>
  <c r="BV5" i="1" s="1"/>
  <c r="BW5" i="1" s="1"/>
  <c r="BV4" i="1"/>
  <c r="BW4" i="1" s="1"/>
  <c r="BU4" i="1"/>
  <c r="BU3" i="1"/>
  <c r="BV3" i="1" s="1"/>
  <c r="BW3" i="1" s="1"/>
  <c r="BQ9" i="1"/>
  <c r="BR9" i="1" s="1"/>
  <c r="BS9" i="1" s="1"/>
  <c r="BR8" i="1"/>
  <c r="BS8" i="1" s="1"/>
  <c r="BQ8" i="1"/>
  <c r="BQ7" i="1"/>
  <c r="BR7" i="1" s="1"/>
  <c r="BS7" i="1" s="1"/>
  <c r="BR6" i="1"/>
  <c r="BS6" i="1" s="1"/>
  <c r="BQ6" i="1"/>
  <c r="BQ5" i="1"/>
  <c r="BR5" i="1" s="1"/>
  <c r="BS5" i="1" s="1"/>
  <c r="BR4" i="1"/>
  <c r="BS4" i="1" s="1"/>
  <c r="BQ4" i="1"/>
  <c r="BQ3" i="1"/>
  <c r="BR3" i="1" s="1"/>
  <c r="BS3" i="1" s="1"/>
  <c r="BM9" i="1"/>
  <c r="BN9" i="1" s="1"/>
  <c r="BO9" i="1" s="1"/>
  <c r="BN8" i="1"/>
  <c r="BO8" i="1" s="1"/>
  <c r="BM8" i="1"/>
  <c r="BM7" i="1"/>
  <c r="BN7" i="1" s="1"/>
  <c r="BO7" i="1" s="1"/>
  <c r="BN6" i="1"/>
  <c r="BO6" i="1" s="1"/>
  <c r="BM6" i="1"/>
  <c r="BM5" i="1"/>
  <c r="BN5" i="1" s="1"/>
  <c r="BO5" i="1" s="1"/>
  <c r="BN4" i="1"/>
  <c r="BO4" i="1" s="1"/>
  <c r="BM4" i="1"/>
  <c r="BM3" i="1"/>
  <c r="BN3" i="1" s="1"/>
  <c r="BO3" i="1" s="1"/>
  <c r="BI9" i="1"/>
  <c r="BJ9" i="1" s="1"/>
  <c r="BK9" i="1" s="1"/>
  <c r="BJ8" i="1"/>
  <c r="BK8" i="1" s="1"/>
  <c r="BI8" i="1"/>
  <c r="BI7" i="1"/>
  <c r="BJ7" i="1" s="1"/>
  <c r="BK7" i="1" s="1"/>
  <c r="BJ6" i="1"/>
  <c r="BK6" i="1" s="1"/>
  <c r="BI6" i="1"/>
  <c r="BI5" i="1"/>
  <c r="BJ5" i="1" s="1"/>
  <c r="BK5" i="1" s="1"/>
  <c r="BJ4" i="1"/>
  <c r="BK4" i="1" s="1"/>
  <c r="BI4" i="1"/>
  <c r="BI3" i="1"/>
  <c r="BJ3" i="1" s="1"/>
  <c r="BK3" i="1" s="1"/>
  <c r="BE9" i="1"/>
  <c r="BF9" i="1" s="1"/>
  <c r="BG9" i="1" s="1"/>
  <c r="BE8" i="1"/>
  <c r="BF8" i="1" s="1"/>
  <c r="BG8" i="1" s="1"/>
  <c r="BF7" i="1"/>
  <c r="BG7" i="1" s="1"/>
  <c r="BE7" i="1"/>
  <c r="BE6" i="1"/>
  <c r="BF6" i="1" s="1"/>
  <c r="BG6" i="1" s="1"/>
  <c r="BF5" i="1"/>
  <c r="BG5" i="1" s="1"/>
  <c r="BE5" i="1"/>
  <c r="BE4" i="1"/>
  <c r="BF4" i="1" s="1"/>
  <c r="BG4" i="1" s="1"/>
  <c r="BF3" i="1"/>
  <c r="BG3" i="1" s="1"/>
  <c r="BE3" i="1"/>
  <c r="BA9" i="1"/>
  <c r="BB9" i="1" s="1"/>
  <c r="BC9" i="1" s="1"/>
  <c r="BB8" i="1"/>
  <c r="BC8" i="1" s="1"/>
  <c r="BA8" i="1"/>
  <c r="BA7" i="1"/>
  <c r="BB7" i="1" s="1"/>
  <c r="BC7" i="1" s="1"/>
  <c r="BB6" i="1"/>
  <c r="BC6" i="1" s="1"/>
  <c r="BA6" i="1"/>
  <c r="BA5" i="1"/>
  <c r="BB5" i="1" s="1"/>
  <c r="BC5" i="1" s="1"/>
  <c r="BB4" i="1"/>
  <c r="BC4" i="1" s="1"/>
  <c r="BA4" i="1"/>
  <c r="BA3" i="1"/>
  <c r="BB3" i="1" s="1"/>
  <c r="BC3" i="1" s="1"/>
  <c r="AW9" i="1"/>
  <c r="AX9" i="1" s="1"/>
  <c r="AY9" i="1" s="1"/>
  <c r="AX8" i="1"/>
  <c r="AY8" i="1" s="1"/>
  <c r="AW8" i="1"/>
  <c r="AW7" i="1"/>
  <c r="AX7" i="1" s="1"/>
  <c r="AY7" i="1" s="1"/>
  <c r="AX6" i="1"/>
  <c r="AY6" i="1" s="1"/>
  <c r="AW6" i="1"/>
  <c r="AW5" i="1"/>
  <c r="AX5" i="1" s="1"/>
  <c r="AY5" i="1" s="1"/>
  <c r="AX4" i="1"/>
  <c r="AY4" i="1" s="1"/>
  <c r="AW4" i="1"/>
  <c r="AW3" i="1"/>
  <c r="AX3" i="1" s="1"/>
  <c r="AY3" i="1" s="1"/>
  <c r="AS9" i="1"/>
  <c r="AT9" i="1" s="1"/>
  <c r="AU9" i="1" s="1"/>
  <c r="AT8" i="1"/>
  <c r="AU8" i="1" s="1"/>
  <c r="AS8" i="1"/>
  <c r="AS7" i="1"/>
  <c r="AT7" i="1" s="1"/>
  <c r="AU7" i="1" s="1"/>
  <c r="AT6" i="1"/>
  <c r="AU6" i="1" s="1"/>
  <c r="AS6" i="1"/>
  <c r="AS5" i="1"/>
  <c r="AT5" i="1" s="1"/>
  <c r="AU5" i="1" s="1"/>
  <c r="AT4" i="1"/>
  <c r="AU4" i="1" s="1"/>
  <c r="AS4" i="1"/>
  <c r="AS3" i="1"/>
  <c r="AT3" i="1" s="1"/>
  <c r="AU3" i="1" s="1"/>
  <c r="AO9" i="1"/>
  <c r="AP9" i="1" s="1"/>
  <c r="AQ9" i="1" s="1"/>
  <c r="AP8" i="1"/>
  <c r="AQ8" i="1" s="1"/>
  <c r="AO8" i="1"/>
  <c r="AO7" i="1"/>
  <c r="AP7" i="1" s="1"/>
  <c r="AQ7" i="1" s="1"/>
  <c r="AP6" i="1"/>
  <c r="AQ6" i="1" s="1"/>
  <c r="AO6" i="1"/>
  <c r="AO5" i="1"/>
  <c r="AP5" i="1" s="1"/>
  <c r="AQ5" i="1" s="1"/>
  <c r="AP4" i="1"/>
  <c r="AQ4" i="1" s="1"/>
  <c r="AO4" i="1"/>
  <c r="AO3" i="1"/>
  <c r="AP3" i="1" s="1"/>
  <c r="AQ3" i="1" s="1"/>
  <c r="AK9" i="1"/>
  <c r="AL9" i="1" s="1"/>
  <c r="AM9" i="1" s="1"/>
  <c r="AL8" i="1"/>
  <c r="AM8" i="1" s="1"/>
  <c r="AK8" i="1"/>
  <c r="AK7" i="1"/>
  <c r="AL7" i="1" s="1"/>
  <c r="AM7" i="1" s="1"/>
  <c r="AL6" i="1"/>
  <c r="AM6" i="1" s="1"/>
  <c r="AK6" i="1"/>
  <c r="AK5" i="1"/>
  <c r="AL5" i="1" s="1"/>
  <c r="AM5" i="1" s="1"/>
  <c r="AL4" i="1"/>
  <c r="AM4" i="1" s="1"/>
  <c r="AK4" i="1"/>
  <c r="AK3" i="1"/>
  <c r="AL3" i="1" s="1"/>
  <c r="AM3" i="1" s="1"/>
  <c r="AG9" i="1"/>
  <c r="AH9" i="1" s="1"/>
  <c r="AI9" i="1" s="1"/>
  <c r="AH8" i="1"/>
  <c r="AI8" i="1" s="1"/>
  <c r="AG8" i="1"/>
  <c r="AG7" i="1"/>
  <c r="AH7" i="1" s="1"/>
  <c r="AI7" i="1" s="1"/>
  <c r="AH6" i="1"/>
  <c r="AI6" i="1" s="1"/>
  <c r="AG6" i="1"/>
  <c r="AG5" i="1"/>
  <c r="AH5" i="1" s="1"/>
  <c r="AI5" i="1" s="1"/>
  <c r="AH4" i="1"/>
  <c r="AI4" i="1" s="1"/>
  <c r="AG4" i="1"/>
  <c r="AG3" i="1"/>
  <c r="AH3" i="1" s="1"/>
  <c r="AI3" i="1" s="1"/>
  <c r="AC9" i="1"/>
  <c r="AD9" i="1" s="1"/>
  <c r="AE9" i="1" s="1"/>
  <c r="AD8" i="1"/>
  <c r="AE8" i="1" s="1"/>
  <c r="AC8" i="1"/>
  <c r="AC7" i="1"/>
  <c r="AD7" i="1" s="1"/>
  <c r="AE7" i="1" s="1"/>
  <c r="AD6" i="1"/>
  <c r="AE6" i="1" s="1"/>
  <c r="AC6" i="1"/>
  <c r="AC5" i="1"/>
  <c r="AD5" i="1" s="1"/>
  <c r="AE5" i="1" s="1"/>
  <c r="AD4" i="1"/>
  <c r="AE4" i="1" s="1"/>
  <c r="AC4" i="1"/>
  <c r="AC3" i="1"/>
  <c r="AD3" i="1" s="1"/>
  <c r="AE3" i="1" s="1"/>
  <c r="Y9" i="1"/>
  <c r="Z9" i="1" s="1"/>
  <c r="AA9" i="1" s="1"/>
  <c r="Z8" i="1"/>
  <c r="AA8" i="1" s="1"/>
  <c r="Y8" i="1"/>
  <c r="Y7" i="1"/>
  <c r="Z7" i="1" s="1"/>
  <c r="AA7" i="1" s="1"/>
  <c r="Z6" i="1"/>
  <c r="AA6" i="1" s="1"/>
  <c r="Y6" i="1"/>
  <c r="Y5" i="1"/>
  <c r="Z5" i="1" s="1"/>
  <c r="AA5" i="1" s="1"/>
  <c r="Z4" i="1"/>
  <c r="AA4" i="1" s="1"/>
  <c r="Y4" i="1"/>
  <c r="Y3" i="1"/>
  <c r="Z3" i="1" s="1"/>
  <c r="AA3" i="1" s="1"/>
  <c r="V9" i="1"/>
  <c r="W9" i="1" s="1"/>
  <c r="U9" i="1"/>
  <c r="U8" i="1"/>
  <c r="V8" i="1" s="1"/>
  <c r="W8" i="1" s="1"/>
  <c r="V7" i="1"/>
  <c r="W7" i="1" s="1"/>
  <c r="U7" i="1"/>
  <c r="U6" i="1"/>
  <c r="V6" i="1" s="1"/>
  <c r="W6" i="1" s="1"/>
  <c r="V5" i="1"/>
  <c r="W5" i="1" s="1"/>
  <c r="U5" i="1"/>
  <c r="U4" i="1"/>
  <c r="V4" i="1" s="1"/>
  <c r="W4" i="1" s="1"/>
  <c r="V3" i="1"/>
  <c r="W3" i="1" s="1"/>
  <c r="U3" i="1"/>
  <c r="Q9" i="1"/>
  <c r="R9" i="1" s="1"/>
  <c r="S9" i="1" s="1"/>
  <c r="R8" i="1"/>
  <c r="S8" i="1" s="1"/>
  <c r="Q8" i="1"/>
  <c r="Q7" i="1"/>
  <c r="R7" i="1" s="1"/>
  <c r="S7" i="1" s="1"/>
  <c r="R6" i="1"/>
  <c r="S6" i="1" s="1"/>
  <c r="Q6" i="1"/>
  <c r="Q5" i="1"/>
  <c r="R5" i="1" s="1"/>
  <c r="S5" i="1" s="1"/>
  <c r="R4" i="1"/>
  <c r="S4" i="1" s="1"/>
  <c r="Q4" i="1"/>
  <c r="Q3" i="1"/>
  <c r="R3" i="1" s="1"/>
  <c r="S3" i="1" s="1"/>
  <c r="M9" i="1"/>
  <c r="N9" i="1" s="1"/>
  <c r="O9" i="1" s="1"/>
  <c r="N8" i="1"/>
  <c r="O8" i="1" s="1"/>
  <c r="M8" i="1"/>
  <c r="M7" i="1"/>
  <c r="N7" i="1" s="1"/>
  <c r="O7" i="1" s="1"/>
  <c r="N6" i="1"/>
  <c r="O6" i="1" s="1"/>
  <c r="M6" i="1"/>
  <c r="M5" i="1"/>
  <c r="N5" i="1" s="1"/>
  <c r="O5" i="1" s="1"/>
  <c r="N4" i="1"/>
  <c r="O4" i="1" s="1"/>
  <c r="M4" i="1"/>
  <c r="M3" i="1"/>
  <c r="N3" i="1" s="1"/>
  <c r="O3" i="1" s="1"/>
  <c r="I9" i="1"/>
  <c r="J9" i="1" s="1"/>
  <c r="K9" i="1" s="1"/>
  <c r="I8" i="1"/>
  <c r="J8" i="1" s="1"/>
  <c r="K8" i="1" s="1"/>
  <c r="J7" i="1"/>
  <c r="K7" i="1" s="1"/>
  <c r="I7" i="1"/>
  <c r="I6" i="1"/>
  <c r="J6" i="1" s="1"/>
  <c r="K6" i="1" s="1"/>
  <c r="J5" i="1"/>
  <c r="K5" i="1" s="1"/>
  <c r="I5" i="1"/>
  <c r="I4" i="1"/>
  <c r="J4" i="1" s="1"/>
  <c r="K4" i="1" s="1"/>
  <c r="J3" i="1"/>
  <c r="K3" i="1" s="1"/>
  <c r="I3" i="1"/>
  <c r="G4" i="1"/>
  <c r="G5" i="1"/>
  <c r="G6" i="1"/>
  <c r="G7" i="1"/>
  <c r="G8" i="1"/>
  <c r="G9" i="1"/>
  <c r="F4" i="1"/>
  <c r="F5" i="1"/>
  <c r="F6" i="1"/>
  <c r="F7" i="1"/>
  <c r="F8" i="1"/>
  <c r="F9" i="1"/>
  <c r="E4" i="1"/>
  <c r="E5" i="1"/>
  <c r="E6" i="1"/>
  <c r="E7" i="1"/>
  <c r="E8" i="1"/>
  <c r="E9" i="1"/>
  <c r="G3" i="1"/>
  <c r="F3" i="1"/>
</calcChain>
</file>

<file path=xl/sharedStrings.xml><?xml version="1.0" encoding="utf-8"?>
<sst xmlns="http://schemas.openxmlformats.org/spreadsheetml/2006/main" count="192" uniqueCount="77">
  <si>
    <t>Sample</t>
  </si>
  <si>
    <t xml:space="preserve">45  Sc  [ No Gas ] </t>
  </si>
  <si>
    <t xml:space="preserve">89  Y  [ No Gas ] </t>
  </si>
  <si>
    <t xml:space="preserve">139  La  [ No Gas ] </t>
  </si>
  <si>
    <t xml:space="preserve">140  Ce  [ No Gas ] </t>
  </si>
  <si>
    <t xml:space="preserve">141  Pr  [ No Gas ] </t>
  </si>
  <si>
    <t xml:space="preserve">146  Nd  [ No Gas ] </t>
  </si>
  <si>
    <t xml:space="preserve">147  Sm  [ No Gas ] </t>
  </si>
  <si>
    <t xml:space="preserve">153  Eu  [ No Gas ] </t>
  </si>
  <si>
    <t xml:space="preserve">157  Gd  [ No Gas ] </t>
  </si>
  <si>
    <t xml:space="preserve">159  Tb  [ No Gas ] </t>
  </si>
  <si>
    <t xml:space="preserve">163  Dy  [ No Gas ] </t>
  </si>
  <si>
    <t xml:space="preserve">165  Ho  [ No Gas ] </t>
  </si>
  <si>
    <t xml:space="preserve">166  Er  [ No Gas ] </t>
  </si>
  <si>
    <t xml:space="preserve">169  Tm  [ No Gas ] </t>
  </si>
  <si>
    <t xml:space="preserve">172  Yb  [ No Gas ] </t>
  </si>
  <si>
    <t xml:space="preserve">175  Lu  [ No Gas ] </t>
  </si>
  <si>
    <t xml:space="preserve">232  Th  [ No Gas ] </t>
  </si>
  <si>
    <t xml:space="preserve">238  U  [ No Gas ] </t>
  </si>
  <si>
    <t/>
  </si>
  <si>
    <t>Rjct</t>
  </si>
  <si>
    <t>Sample Name</t>
  </si>
  <si>
    <t>Conc. [ ppb ]</t>
  </si>
  <si>
    <t>GG2-012-INF  100x</t>
  </si>
  <si>
    <t>GG2-012-A-90  100x</t>
  </si>
  <si>
    <t>GG2-012-B-90  100x</t>
  </si>
  <si>
    <t>GG2-012-C-90  100x</t>
  </si>
  <si>
    <t>GG2-012-D-90  100x</t>
  </si>
  <si>
    <t>GG2-012-E-90  100x</t>
  </si>
  <si>
    <t>GG2-012-F-90  100x</t>
  </si>
  <si>
    <t>DF 100</t>
  </si>
  <si>
    <t>Total mg</t>
  </si>
  <si>
    <r>
      <rPr>
        <sz val="9"/>
        <color rgb="FF000000"/>
        <rFont val="Calibri"/>
        <family val="2"/>
      </rPr>
      <t>µ</t>
    </r>
    <r>
      <rPr>
        <sz val="9"/>
        <color rgb="FF000000"/>
        <rFont val="Microsoft Sans Serif"/>
        <family val="2"/>
      </rPr>
      <t>g/L</t>
    </r>
  </si>
  <si>
    <t>mg/L</t>
  </si>
  <si>
    <t>Vol (L) 0.15</t>
  </si>
  <si>
    <t>Blank Loaded Media</t>
  </si>
  <si>
    <t>Oxidized Carbon</t>
  </si>
  <si>
    <t>Starting conditions</t>
  </si>
  <si>
    <t>Ending conditions</t>
  </si>
  <si>
    <t>Element</t>
  </si>
  <si>
    <t>g/mol</t>
  </si>
  <si>
    <t>Starting mg</t>
  </si>
  <si>
    <t>micromols</t>
  </si>
  <si>
    <t>Ending mg</t>
  </si>
  <si>
    <t>absorbed mgs</t>
  </si>
  <si>
    <t>absorbed micromols</t>
  </si>
  <si>
    <t>% micromoles removed</t>
  </si>
  <si>
    <t>Sc</t>
  </si>
  <si>
    <t>Y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</si>
  <si>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</si>
  <si>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</si>
  <si>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</si>
  <si>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</si>
  <si>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</si>
  <si>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</si>
  <si>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</si>
  <si>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</si>
  <si>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</si>
  <si>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</si>
  <si>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</si>
  <si>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</si>
  <si>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</si>
  <si>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</si>
  <si>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Th</t>
  </si>
  <si>
    <t>U</t>
  </si>
  <si>
    <t>Totals</t>
  </si>
  <si>
    <t>Average Blank Loaded</t>
  </si>
  <si>
    <t>Ox</t>
  </si>
  <si>
    <t>So, 2.36 mg absorbed onto 750 mg of media is only 0.1% by wt. or 4%  on a relative molar basis.</t>
  </si>
  <si>
    <t>%wt</t>
  </si>
  <si>
    <t>Sum REE</t>
  </si>
  <si>
    <t>Average conc 90</t>
  </si>
  <si>
    <t>Kd</t>
  </si>
  <si>
    <t>Kd value</t>
  </si>
  <si>
    <t>Average Kd</t>
  </si>
  <si>
    <t>Media #2</t>
  </si>
  <si>
    <t>This is for Brine #2 150mL, 0.75g media, 2ppm each REE's. We still see a greater affinity for Sc, Th, U with these parameters. We also see that for the majority of metals, the Media #2 has equal or better capacity than the blank or the oxidized carbon. So that is good news.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</si>
</sst>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%"/>
    <numFmt numFmtId="166" formatCode="0.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Microsoft Sans Serif"/>
      <family val="2"/>
    </font>
    <font>
      <sz val="9"/>
      <name val="Microsoft Sans Serif"/>
      <family val="2"/>
    </font>
    <font>
      <sz val="9"/>
      <color rgb="FF000000"/>
      <name val="Calibri"/>
      <family val="2"/>
    </font>
    <font>
      <sz val="10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EFEFEF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0" fontId="0" fillId="0" borderId="0" xfId="0"/>
    <xf numFmtId="0" fontId="4" fillId="3" borderId="2" xfId="0" applyFont="1" applyFill="1" applyBorder="1" applyAlignment="1">
      <alignment horizontal="right" vertical="top"/>
    </xf>
    <xf numFmtId="0" fontId="4" fillId="0" borderId="2" xfId="0" applyFont="1" applyBorder="1" applyAlignment="1">
      <alignment horizontal="left" vertical="top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0" xfId="0"/>
    <xf numFmtId="0" fontId="4" fillId="3" borderId="2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8" xfId="0" applyBorder="1"/>
    <xf numFmtId="0" fontId="0" fillId="0" borderId="15" xfId="0" applyBorder="1" applyAlignment="1">
      <alignment horizontal="center"/>
    </xf>
    <xf numFmtId="0" fontId="0" fillId="0" borderId="15" xfId="0" applyBorder="1"/>
    <xf numFmtId="0" fontId="0" fillId="0" borderId="17" xfId="0" applyBorder="1"/>
    <xf numFmtId="165" fontId="4" fillId="0" borderId="16" xfId="1" applyNumberFormat="1" applyFont="1" applyBorder="1" applyAlignment="1">
      <alignment horizontal="center" vertical="top"/>
    </xf>
    <xf numFmtId="165" fontId="4" fillId="0" borderId="17" xfId="1" applyNumberFormat="1" applyFont="1" applyBorder="1" applyAlignment="1">
      <alignment horizontal="center" vertical="top"/>
    </xf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4" borderId="8" xfId="0" applyFill="1" applyBorder="1"/>
    <xf numFmtId="164" fontId="4" fillId="4" borderId="11" xfId="0" applyNumberFormat="1" applyFont="1" applyFill="1" applyBorder="1" applyAlignment="1">
      <alignment horizontal="center" vertical="top"/>
    </xf>
    <xf numFmtId="164" fontId="4" fillId="4" borderId="0" xfId="0" applyNumberFormat="1" applyFont="1" applyFill="1" applyBorder="1" applyAlignment="1">
      <alignment horizontal="center" vertical="top"/>
    </xf>
    <xf numFmtId="0" fontId="0" fillId="4" borderId="6" xfId="0" applyFill="1" applyBorder="1"/>
    <xf numFmtId="0" fontId="0" fillId="4" borderId="7" xfId="0" applyFill="1" applyBorder="1"/>
    <xf numFmtId="164" fontId="0" fillId="4" borderId="13" xfId="0" applyNumberFormat="1" applyFill="1" applyBorder="1"/>
    <xf numFmtId="164" fontId="0" fillId="4" borderId="0" xfId="0" applyNumberFormat="1" applyFill="1" applyBorder="1" applyAlignment="1">
      <alignment horizontal="center"/>
    </xf>
    <xf numFmtId="164" fontId="4" fillId="4" borderId="12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4" borderId="9" xfId="0" applyFill="1" applyBorder="1" applyAlignment="1">
      <alignment horizontal="center" vertical="top" wrapText="1"/>
    </xf>
    <xf numFmtId="0" fontId="0" fillId="4" borderId="5" xfId="0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3" borderId="0" xfId="0" applyFont="1" applyFill="1" applyBorder="1" applyAlignment="1">
      <alignment horizontal="right" vertical="top"/>
    </xf>
    <xf numFmtId="166" fontId="0" fillId="0" borderId="0" xfId="1" applyNumberFormat="1" applyFont="1"/>
    <xf numFmtId="166" fontId="0" fillId="0" borderId="0" xfId="0" applyNumberFormat="1"/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Brine #2 0.75g Media, 150mL, 2 ppm each (GG2-12) Elements Removed from Solution on Micromolar Basis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Blank Loaded </c:v>
          </c:tx>
          <c:marker>
            <c:symbol val="none"/>
          </c:marker>
          <c:xVal>
            <c:numRef>
              <c:f>Sheet2!$A$9:$A$26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xVal>
          <c:yVal>
            <c:numRef>
              <c:f>Sheet2!$I$9:$I$26</c:f>
              <c:numCache>
                <c:formatCode>0.0%</c:formatCode>
                <c:ptCount val="18"/>
                <c:pt idx="0">
                  <c:v>0.50617283950617276</c:v>
                </c:pt>
                <c:pt idx="1">
                  <c:v>-0.11298076923076918</c:v>
                </c:pt>
                <c:pt idx="2">
                  <c:v>0.16197183098591542</c:v>
                </c:pt>
                <c:pt idx="3">
                  <c:v>0.19434628975265009</c:v>
                </c:pt>
                <c:pt idx="4">
                  <c:v>0.18045112781954892</c:v>
                </c:pt>
                <c:pt idx="5">
                  <c:v>0.19172932330827069</c:v>
                </c:pt>
                <c:pt idx="6">
                  <c:v>0.21402214022140228</c:v>
                </c:pt>
                <c:pt idx="7">
                  <c:v>-4.2194092827004259E-3</c:v>
                </c:pt>
                <c:pt idx="8">
                  <c:v>0.18081180811808123</c:v>
                </c:pt>
                <c:pt idx="9">
                  <c:v>0.19402985074626872</c:v>
                </c:pt>
                <c:pt idx="10">
                  <c:v>0.18773946360153265</c:v>
                </c:pt>
                <c:pt idx="11">
                  <c:v>0.18560606060606061</c:v>
                </c:pt>
                <c:pt idx="12">
                  <c:v>0.19475655430711616</c:v>
                </c:pt>
                <c:pt idx="13">
                  <c:v>0.20306513409961693</c:v>
                </c:pt>
                <c:pt idx="14">
                  <c:v>0.224264705882353</c:v>
                </c:pt>
                <c:pt idx="15">
                  <c:v>0.2103321033210333</c:v>
                </c:pt>
                <c:pt idx="16">
                  <c:v>0.70300751879699241</c:v>
                </c:pt>
                <c:pt idx="17">
                  <c:v>0.67730496453900702</c:v>
                </c:pt>
              </c:numCache>
            </c:numRef>
          </c:yVal>
          <c:smooth val="1"/>
        </c:ser>
        <c:ser>
          <c:idx val="1"/>
          <c:order val="1"/>
          <c:tx>
            <c:v>Oxidized Carbon</c:v>
          </c:tx>
          <c:marker>
            <c:symbol val="none"/>
          </c:marker>
          <c:xVal>
            <c:numRef>
              <c:f>Sheet2!$A$9:$A$26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xVal>
          <c:yVal>
            <c:numRef>
              <c:f>Sheet2!$P$9:$P$26</c:f>
              <c:numCache>
                <c:formatCode>0.0%</c:formatCode>
                <c:ptCount val="18"/>
                <c:pt idx="0">
                  <c:v>0.35802469135802467</c:v>
                </c:pt>
                <c:pt idx="1">
                  <c:v>-1.2019230769230728E-2</c:v>
                </c:pt>
                <c:pt idx="2">
                  <c:v>0.11267605633802807</c:v>
                </c:pt>
                <c:pt idx="3">
                  <c:v>0.12720848056537096</c:v>
                </c:pt>
                <c:pt idx="4">
                  <c:v>9.7744360902255717E-2</c:v>
                </c:pt>
                <c:pt idx="5">
                  <c:v>0.10526315789473692</c:v>
                </c:pt>
                <c:pt idx="6">
                  <c:v>0.12177121771217722</c:v>
                </c:pt>
                <c:pt idx="7">
                  <c:v>3.094233473980312E-2</c:v>
                </c:pt>
                <c:pt idx="8">
                  <c:v>9.2250922509225175E-2</c:v>
                </c:pt>
                <c:pt idx="9">
                  <c:v>0.11194029850746279</c:v>
                </c:pt>
                <c:pt idx="10">
                  <c:v>0.10344827586206895</c:v>
                </c:pt>
                <c:pt idx="11">
                  <c:v>0.10606060606060615</c:v>
                </c:pt>
                <c:pt idx="12">
                  <c:v>0.10861423220973791</c:v>
                </c:pt>
                <c:pt idx="13">
                  <c:v>0.11111111111111109</c:v>
                </c:pt>
                <c:pt idx="14">
                  <c:v>0.12500000000000011</c:v>
                </c:pt>
                <c:pt idx="15">
                  <c:v>0.12177121771217723</c:v>
                </c:pt>
                <c:pt idx="16">
                  <c:v>0.56766917293233088</c:v>
                </c:pt>
                <c:pt idx="17">
                  <c:v>0.53546099290780136</c:v>
                </c:pt>
              </c:numCache>
            </c:numRef>
          </c:yVal>
          <c:smooth val="1"/>
        </c:ser>
        <c:ser>
          <c:idx val="2"/>
          <c:order val="2"/>
          <c:tx>
            <c:v>Media #2</c:v>
          </c:tx>
          <c:marker>
            <c:symbol val="none"/>
          </c:marker>
          <c:xVal>
            <c:numRef>
              <c:f>Sheet2!$A$9:$A$26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xVal>
          <c:yVal>
            <c:numRef>
              <c:f>Sheet2!$W$9:$W$26</c:f>
              <c:numCache>
                <c:formatCode>0.0%</c:formatCode>
                <c:ptCount val="18"/>
                <c:pt idx="0">
                  <c:v>0.80658436213991791</c:v>
                </c:pt>
                <c:pt idx="1">
                  <c:v>-1.6826923076923146E-2</c:v>
                </c:pt>
                <c:pt idx="2">
                  <c:v>0.41901408450704208</c:v>
                </c:pt>
                <c:pt idx="3">
                  <c:v>0.45583038869257947</c:v>
                </c:pt>
                <c:pt idx="4">
                  <c:v>0.45112781954887227</c:v>
                </c:pt>
                <c:pt idx="5">
                  <c:v>0.46240601503759404</c:v>
                </c:pt>
                <c:pt idx="6">
                  <c:v>0.49815498154981552</c:v>
                </c:pt>
                <c:pt idx="7">
                  <c:v>0.12798874824191275</c:v>
                </c:pt>
                <c:pt idx="8">
                  <c:v>0.46125461254612549</c:v>
                </c:pt>
                <c:pt idx="9">
                  <c:v>0.47388059701492546</c:v>
                </c:pt>
                <c:pt idx="10">
                  <c:v>0.47126436781609199</c:v>
                </c:pt>
                <c:pt idx="11">
                  <c:v>0.46969696969696956</c:v>
                </c:pt>
                <c:pt idx="12">
                  <c:v>0.46816479400749073</c:v>
                </c:pt>
                <c:pt idx="13">
                  <c:v>0.47509578544061304</c:v>
                </c:pt>
                <c:pt idx="14">
                  <c:v>0.49264705882352944</c:v>
                </c:pt>
                <c:pt idx="15">
                  <c:v>0.4870848708487085</c:v>
                </c:pt>
                <c:pt idx="16">
                  <c:v>0.88721804511278202</c:v>
                </c:pt>
                <c:pt idx="17">
                  <c:v>0.94680851063829796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975680"/>
        <c:axId val="73977216"/>
      </c:scatterChart>
      <c:valAx>
        <c:axId val="7397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3977216"/>
        <c:crosses val="autoZero"/>
        <c:crossBetween val="midCat"/>
      </c:valAx>
      <c:valAx>
        <c:axId val="7397721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739756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29</xdr:row>
      <xdr:rowOff>80961</xdr:rowOff>
    </xdr:from>
    <xdr:to>
      <xdr:col>14</xdr:col>
      <xdr:colOff>304800</xdr:colOff>
      <xdr:row>47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9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13" sqref="C13"/>
    </sheetView>
  </sheetViews>
  <sheetFormatPr defaultRowHeight="15" x14ac:dyDescent="0.25"/>
  <cols>
    <col min="1" max="1" width="3.5703125" customWidth="1"/>
    <col min="2" max="2" width="3.85546875" customWidth="1"/>
    <col min="3" max="3" width="20.42578125" customWidth="1"/>
    <col min="4" max="4" width="15.140625" customWidth="1"/>
    <col min="5" max="7" width="15.140625" style="3" customWidth="1"/>
    <col min="8" max="8" width="17.140625" customWidth="1"/>
    <col min="9" max="11" width="17.140625" style="3" customWidth="1"/>
    <col min="12" max="12" width="17.28515625" customWidth="1"/>
    <col min="13" max="15" width="17.28515625" style="3" customWidth="1"/>
    <col min="16" max="16" width="16.28515625" customWidth="1"/>
    <col min="17" max="19" width="16.28515625" style="3" customWidth="1"/>
    <col min="20" max="20" width="17.28515625" customWidth="1"/>
    <col min="21" max="23" width="17.28515625" style="3" customWidth="1"/>
    <col min="24" max="24" width="17.140625" customWidth="1"/>
    <col min="25" max="27" width="17.140625" style="3" customWidth="1"/>
    <col min="28" max="28" width="16" customWidth="1"/>
    <col min="29" max="31" width="16" style="3" customWidth="1"/>
    <col min="32" max="32" width="17.140625" customWidth="1"/>
    <col min="33" max="35" width="17.140625" style="3" customWidth="1"/>
    <col min="36" max="36" width="16.42578125" customWidth="1"/>
    <col min="37" max="39" width="16.42578125" style="3" customWidth="1"/>
    <col min="40" max="40" width="16.5703125" customWidth="1"/>
    <col min="41" max="43" width="16.5703125" style="3" customWidth="1"/>
    <col min="44" max="44" width="17.7109375" customWidth="1"/>
    <col min="45" max="47" width="17.7109375" style="3" customWidth="1"/>
    <col min="48" max="48" width="16" customWidth="1"/>
    <col min="49" max="51" width="16" style="3" customWidth="1"/>
    <col min="52" max="52" width="17" customWidth="1"/>
    <col min="53" max="55" width="17" style="3" customWidth="1"/>
    <col min="56" max="56" width="16.5703125" customWidth="1"/>
    <col min="57" max="59" width="16.5703125" style="3" customWidth="1"/>
    <col min="60" max="60" width="17" customWidth="1"/>
    <col min="61" max="63" width="17" style="3" customWidth="1"/>
    <col min="64" max="64" width="16.85546875" customWidth="1"/>
    <col min="65" max="67" width="16.85546875" style="3" customWidth="1"/>
    <col min="68" max="68" width="16.7109375" customWidth="1"/>
    <col min="69" max="71" width="16.7109375" style="3" customWidth="1"/>
    <col min="72" max="72" width="17.7109375" customWidth="1"/>
    <col min="73" max="73" width="16.42578125" customWidth="1"/>
    <col min="74" max="74" width="17.5703125" customWidth="1"/>
    <col min="75" max="75" width="17.140625" customWidth="1"/>
    <col min="76" max="76" width="17.5703125" customWidth="1"/>
  </cols>
  <sheetData>
    <row r="1" spans="1:78" x14ac:dyDescent="0.25">
      <c r="A1" s="70" t="s">
        <v>0</v>
      </c>
      <c r="B1" s="71"/>
      <c r="C1" s="72"/>
      <c r="D1" s="1" t="s">
        <v>1</v>
      </c>
      <c r="E1" s="8" t="s">
        <v>30</v>
      </c>
      <c r="F1" s="8"/>
      <c r="G1" s="8" t="s">
        <v>31</v>
      </c>
      <c r="H1" s="6" t="s">
        <v>2</v>
      </c>
      <c r="I1" s="9" t="s">
        <v>30</v>
      </c>
      <c r="J1" s="9"/>
      <c r="K1" s="9" t="s">
        <v>31</v>
      </c>
      <c r="L1" s="7" t="s">
        <v>3</v>
      </c>
      <c r="M1" s="10" t="s">
        <v>30</v>
      </c>
      <c r="N1" s="10"/>
      <c r="O1" s="10" t="s">
        <v>31</v>
      </c>
      <c r="P1" s="1" t="s">
        <v>4</v>
      </c>
      <c r="Q1" s="11" t="s">
        <v>30</v>
      </c>
      <c r="R1" s="11"/>
      <c r="S1" s="11" t="s">
        <v>31</v>
      </c>
      <c r="T1" s="1" t="s">
        <v>5</v>
      </c>
      <c r="U1" s="12" t="s">
        <v>30</v>
      </c>
      <c r="V1" s="12"/>
      <c r="W1" s="12" t="s">
        <v>31</v>
      </c>
      <c r="X1" s="1" t="s">
        <v>6</v>
      </c>
      <c r="Y1" s="13" t="s">
        <v>30</v>
      </c>
      <c r="Z1" s="13"/>
      <c r="AA1" s="13" t="s">
        <v>31</v>
      </c>
      <c r="AB1" s="1" t="s">
        <v>7</v>
      </c>
      <c r="AC1" s="14" t="s">
        <v>30</v>
      </c>
      <c r="AD1" s="14"/>
      <c r="AE1" s="14" t="s">
        <v>31</v>
      </c>
      <c r="AF1" s="1" t="s">
        <v>8</v>
      </c>
      <c r="AG1" s="15" t="s">
        <v>30</v>
      </c>
      <c r="AH1" s="15"/>
      <c r="AI1" s="15" t="s">
        <v>31</v>
      </c>
      <c r="AJ1" s="1" t="s">
        <v>9</v>
      </c>
      <c r="AK1" s="16" t="s">
        <v>30</v>
      </c>
      <c r="AL1" s="16"/>
      <c r="AM1" s="16" t="s">
        <v>31</v>
      </c>
      <c r="AN1" s="1" t="s">
        <v>10</v>
      </c>
      <c r="AO1" s="17" t="s">
        <v>30</v>
      </c>
      <c r="AP1" s="17"/>
      <c r="AQ1" s="17" t="s">
        <v>31</v>
      </c>
      <c r="AR1" s="1" t="s">
        <v>11</v>
      </c>
      <c r="AS1" s="18" t="s">
        <v>30</v>
      </c>
      <c r="AT1" s="18"/>
      <c r="AU1" s="18" t="s">
        <v>31</v>
      </c>
      <c r="AV1" s="1" t="s">
        <v>12</v>
      </c>
      <c r="AW1" s="19" t="s">
        <v>30</v>
      </c>
      <c r="AX1" s="19"/>
      <c r="AY1" s="19" t="s">
        <v>31</v>
      </c>
      <c r="AZ1" s="1" t="s">
        <v>13</v>
      </c>
      <c r="BA1" s="20" t="s">
        <v>30</v>
      </c>
      <c r="BB1" s="20"/>
      <c r="BC1" s="20" t="s">
        <v>31</v>
      </c>
      <c r="BD1" s="1" t="s">
        <v>14</v>
      </c>
      <c r="BE1" s="21" t="s">
        <v>30</v>
      </c>
      <c r="BF1" s="21"/>
      <c r="BG1" s="21" t="s">
        <v>31</v>
      </c>
      <c r="BH1" s="1" t="s">
        <v>15</v>
      </c>
      <c r="BI1" s="22" t="s">
        <v>30</v>
      </c>
      <c r="BJ1" s="22"/>
      <c r="BK1" s="22" t="s">
        <v>31</v>
      </c>
      <c r="BL1" s="1" t="s">
        <v>16</v>
      </c>
      <c r="BM1" s="23" t="s">
        <v>30</v>
      </c>
      <c r="BN1" s="23"/>
      <c r="BO1" s="23" t="s">
        <v>31</v>
      </c>
      <c r="BP1" s="1" t="s">
        <v>17</v>
      </c>
      <c r="BQ1" s="24" t="s">
        <v>30</v>
      </c>
      <c r="BR1" s="24"/>
      <c r="BS1" s="24" t="s">
        <v>31</v>
      </c>
      <c r="BT1" s="1" t="s">
        <v>18</v>
      </c>
      <c r="BU1" s="25" t="s">
        <v>30</v>
      </c>
      <c r="BV1" s="25"/>
      <c r="BW1" s="25" t="s">
        <v>31</v>
      </c>
      <c r="BX1" s="2"/>
    </row>
    <row r="2" spans="1:78" x14ac:dyDescent="0.25">
      <c r="A2" s="1" t="s">
        <v>19</v>
      </c>
      <c r="B2" s="1" t="s">
        <v>20</v>
      </c>
      <c r="C2" s="1" t="s">
        <v>21</v>
      </c>
      <c r="D2" s="1" t="s">
        <v>22</v>
      </c>
      <c r="E2" s="8" t="s">
        <v>32</v>
      </c>
      <c r="F2" s="8" t="s">
        <v>33</v>
      </c>
      <c r="G2" s="8" t="s">
        <v>34</v>
      </c>
      <c r="H2" s="6" t="s">
        <v>22</v>
      </c>
      <c r="I2" s="9" t="s">
        <v>32</v>
      </c>
      <c r="J2" s="9" t="s">
        <v>33</v>
      </c>
      <c r="K2" s="9" t="s">
        <v>34</v>
      </c>
      <c r="L2" s="7" t="s">
        <v>22</v>
      </c>
      <c r="M2" s="10" t="s">
        <v>32</v>
      </c>
      <c r="N2" s="10" t="s">
        <v>33</v>
      </c>
      <c r="O2" s="10" t="s">
        <v>34</v>
      </c>
      <c r="P2" s="1" t="s">
        <v>22</v>
      </c>
      <c r="Q2" s="11" t="s">
        <v>32</v>
      </c>
      <c r="R2" s="11" t="s">
        <v>33</v>
      </c>
      <c r="S2" s="11" t="s">
        <v>34</v>
      </c>
      <c r="T2" s="1" t="s">
        <v>22</v>
      </c>
      <c r="U2" s="12" t="s">
        <v>32</v>
      </c>
      <c r="V2" s="12" t="s">
        <v>33</v>
      </c>
      <c r="W2" s="12" t="s">
        <v>34</v>
      </c>
      <c r="X2" s="1" t="s">
        <v>22</v>
      </c>
      <c r="Y2" s="13" t="s">
        <v>32</v>
      </c>
      <c r="Z2" s="13" t="s">
        <v>33</v>
      </c>
      <c r="AA2" s="13" t="s">
        <v>34</v>
      </c>
      <c r="AB2" s="1" t="s">
        <v>22</v>
      </c>
      <c r="AC2" s="14" t="s">
        <v>32</v>
      </c>
      <c r="AD2" s="14" t="s">
        <v>33</v>
      </c>
      <c r="AE2" s="14" t="s">
        <v>34</v>
      </c>
      <c r="AF2" s="1" t="s">
        <v>22</v>
      </c>
      <c r="AG2" s="15" t="s">
        <v>32</v>
      </c>
      <c r="AH2" s="15" t="s">
        <v>33</v>
      </c>
      <c r="AI2" s="15" t="s">
        <v>34</v>
      </c>
      <c r="AJ2" s="1" t="s">
        <v>22</v>
      </c>
      <c r="AK2" s="16" t="s">
        <v>32</v>
      </c>
      <c r="AL2" s="16" t="s">
        <v>33</v>
      </c>
      <c r="AM2" s="16" t="s">
        <v>34</v>
      </c>
      <c r="AN2" s="1" t="s">
        <v>22</v>
      </c>
      <c r="AO2" s="17" t="s">
        <v>32</v>
      </c>
      <c r="AP2" s="17" t="s">
        <v>33</v>
      </c>
      <c r="AQ2" s="17" t="s">
        <v>34</v>
      </c>
      <c r="AR2" s="1" t="s">
        <v>22</v>
      </c>
      <c r="AS2" s="18" t="s">
        <v>32</v>
      </c>
      <c r="AT2" s="18" t="s">
        <v>33</v>
      </c>
      <c r="AU2" s="18" t="s">
        <v>34</v>
      </c>
      <c r="AV2" s="1" t="s">
        <v>22</v>
      </c>
      <c r="AW2" s="19" t="s">
        <v>32</v>
      </c>
      <c r="AX2" s="19" t="s">
        <v>33</v>
      </c>
      <c r="AY2" s="19" t="s">
        <v>34</v>
      </c>
      <c r="AZ2" s="1" t="s">
        <v>22</v>
      </c>
      <c r="BA2" s="20" t="s">
        <v>32</v>
      </c>
      <c r="BB2" s="20" t="s">
        <v>33</v>
      </c>
      <c r="BC2" s="20" t="s">
        <v>34</v>
      </c>
      <c r="BD2" s="1" t="s">
        <v>22</v>
      </c>
      <c r="BE2" s="21" t="s">
        <v>32</v>
      </c>
      <c r="BF2" s="21" t="s">
        <v>33</v>
      </c>
      <c r="BG2" s="21" t="s">
        <v>34</v>
      </c>
      <c r="BH2" s="1" t="s">
        <v>22</v>
      </c>
      <c r="BI2" s="22" t="s">
        <v>32</v>
      </c>
      <c r="BJ2" s="22" t="s">
        <v>33</v>
      </c>
      <c r="BK2" s="22" t="s">
        <v>34</v>
      </c>
      <c r="BL2" s="1" t="s">
        <v>22</v>
      </c>
      <c r="BM2" s="23" t="s">
        <v>32</v>
      </c>
      <c r="BN2" s="23" t="s">
        <v>33</v>
      </c>
      <c r="BO2" s="23" t="s">
        <v>34</v>
      </c>
      <c r="BP2" s="1" t="s">
        <v>22</v>
      </c>
      <c r="BQ2" s="24" t="s">
        <v>32</v>
      </c>
      <c r="BR2" s="24" t="s">
        <v>33</v>
      </c>
      <c r="BS2" s="24" t="s">
        <v>34</v>
      </c>
      <c r="BT2" s="1" t="s">
        <v>22</v>
      </c>
      <c r="BU2" s="25" t="s">
        <v>32</v>
      </c>
      <c r="BV2" s="25" t="s">
        <v>33</v>
      </c>
      <c r="BW2" s="25" t="s">
        <v>34</v>
      </c>
      <c r="BX2" s="2"/>
    </row>
    <row r="3" spans="1:78" x14ac:dyDescent="0.25">
      <c r="A3" s="5"/>
      <c r="B3" s="5" t="b">
        <v>0</v>
      </c>
      <c r="C3" s="5" t="s">
        <v>23</v>
      </c>
      <c r="D3" s="4">
        <v>16.2107956997481</v>
      </c>
      <c r="E3" s="4">
        <f>D3*100</f>
        <v>1621.0795699748101</v>
      </c>
      <c r="F3" s="4">
        <f>E3/1000</f>
        <v>1.62107956997481</v>
      </c>
      <c r="G3" s="4">
        <f>F3*0.15</f>
        <v>0.24316193549622148</v>
      </c>
      <c r="H3" s="4">
        <v>277.57563417326298</v>
      </c>
      <c r="I3" s="27">
        <f>H3*100</f>
        <v>27757.563417326299</v>
      </c>
      <c r="J3" s="27">
        <f>I3/1000</f>
        <v>27.757563417326299</v>
      </c>
      <c r="K3" s="27">
        <f>J3*0.15</f>
        <v>4.1636345125989447</v>
      </c>
      <c r="L3" s="4">
        <v>18.9131681123535</v>
      </c>
      <c r="M3" s="27">
        <f>L3*100</f>
        <v>1891.3168112353499</v>
      </c>
      <c r="N3" s="27">
        <f>M3/1000</f>
        <v>1.8913168112353498</v>
      </c>
      <c r="O3" s="27">
        <f>N3*0.15</f>
        <v>0.28369752168530243</v>
      </c>
      <c r="P3" s="4">
        <v>18.8796628134766</v>
      </c>
      <c r="Q3" s="27">
        <f>P3*100</f>
        <v>1887.96628134766</v>
      </c>
      <c r="R3" s="27">
        <f>Q3/1000</f>
        <v>1.8879662813476601</v>
      </c>
      <c r="S3" s="27">
        <f>R3*0.15</f>
        <v>0.28319494220214902</v>
      </c>
      <c r="T3" s="4">
        <v>17.721434736827501</v>
      </c>
      <c r="U3" s="27">
        <f>T3*100</f>
        <v>1772.14347368275</v>
      </c>
      <c r="V3" s="27">
        <f>U3/1000</f>
        <v>1.7721434736827499</v>
      </c>
      <c r="W3" s="27">
        <f>V3*0.15</f>
        <v>0.26582152105241247</v>
      </c>
      <c r="X3" s="4">
        <v>17.719839599696002</v>
      </c>
      <c r="Y3" s="27">
        <f>X3*100</f>
        <v>1771.9839599696002</v>
      </c>
      <c r="Z3" s="27">
        <f>Y3/1000</f>
        <v>1.7719839599696001</v>
      </c>
      <c r="AA3" s="27">
        <f>Z3*0.15</f>
        <v>0.26579759399544001</v>
      </c>
      <c r="AB3" s="4">
        <v>18.056007654127999</v>
      </c>
      <c r="AC3" s="27">
        <f>AB3*100</f>
        <v>1805.6007654128</v>
      </c>
      <c r="AD3" s="27">
        <f>AC3/1000</f>
        <v>1.8056007654127999</v>
      </c>
      <c r="AE3" s="27">
        <f>AD3*0.15</f>
        <v>0.27084011481192</v>
      </c>
      <c r="AF3" s="4">
        <v>47.440349140784797</v>
      </c>
      <c r="AG3" s="27">
        <f>AF3*100</f>
        <v>4744.0349140784792</v>
      </c>
      <c r="AH3" s="27">
        <f>AG3/1000</f>
        <v>4.7440349140784797</v>
      </c>
      <c r="AI3" s="27">
        <f>AH3*0.15</f>
        <v>0.71160523711177193</v>
      </c>
      <c r="AJ3" s="4">
        <v>18.0845383201736</v>
      </c>
      <c r="AK3" s="27">
        <f>AJ3*100</f>
        <v>1808.4538320173599</v>
      </c>
      <c r="AL3" s="27">
        <f>AK3/1000</f>
        <v>1.80845383201736</v>
      </c>
      <c r="AM3" s="27">
        <f>AL3*0.15</f>
        <v>0.27126807480260401</v>
      </c>
      <c r="AN3" s="4">
        <v>17.886514595060401</v>
      </c>
      <c r="AO3" s="27">
        <f>AN3*100</f>
        <v>1788.6514595060401</v>
      </c>
      <c r="AP3" s="27">
        <f>AO3/1000</f>
        <v>1.7886514595060401</v>
      </c>
      <c r="AQ3" s="27">
        <f>AP3*0.15</f>
        <v>0.26829771892590598</v>
      </c>
      <c r="AR3" s="4">
        <v>17.429078888566401</v>
      </c>
      <c r="AS3" s="27">
        <f>AR3*100</f>
        <v>1742.9078888566401</v>
      </c>
      <c r="AT3" s="27">
        <f>AS3/1000</f>
        <v>1.7429078888566401</v>
      </c>
      <c r="AU3" s="27">
        <f>AT3*0.15</f>
        <v>0.261436183328496</v>
      </c>
      <c r="AV3" s="4">
        <v>17.584266934447999</v>
      </c>
      <c r="AW3" s="27">
        <f>AV3*100</f>
        <v>1758.4266934447999</v>
      </c>
      <c r="AX3" s="27">
        <f>AW3/1000</f>
        <v>1.7584266934447998</v>
      </c>
      <c r="AY3" s="27">
        <f>AX3*0.15</f>
        <v>0.26376400401671996</v>
      </c>
      <c r="AZ3" s="4">
        <v>17.807917259188901</v>
      </c>
      <c r="BA3" s="27">
        <f>AZ3*100</f>
        <v>1780.7917259188901</v>
      </c>
      <c r="BB3" s="27">
        <f>BA3/1000</f>
        <v>1.7807917259188901</v>
      </c>
      <c r="BC3" s="27">
        <f>BB3*0.15</f>
        <v>0.26711875888783349</v>
      </c>
      <c r="BD3" s="4">
        <v>17.424196623463601</v>
      </c>
      <c r="BE3" s="27">
        <f>BD3*100</f>
        <v>1742.4196623463602</v>
      </c>
      <c r="BF3" s="27">
        <f>BE3/1000</f>
        <v>1.7424196623463601</v>
      </c>
      <c r="BG3" s="27">
        <f>BF3*0.15</f>
        <v>0.26136294935195403</v>
      </c>
      <c r="BH3" s="4">
        <v>18.159840191685799</v>
      </c>
      <c r="BI3" s="27">
        <f>BH3*100</f>
        <v>1815.9840191685798</v>
      </c>
      <c r="BJ3" s="27">
        <f>BI3/1000</f>
        <v>1.8159840191685799</v>
      </c>
      <c r="BK3" s="27">
        <f>BJ3*0.15</f>
        <v>0.27239760287528697</v>
      </c>
      <c r="BL3" s="4">
        <v>18.09047568862</v>
      </c>
      <c r="BM3" s="27">
        <f>BL3*100</f>
        <v>1809.0475688619999</v>
      </c>
      <c r="BN3" s="27">
        <f>BM3/1000</f>
        <v>1.809047568862</v>
      </c>
      <c r="BO3" s="27">
        <f>BN3*0.15</f>
        <v>0.2713571353293</v>
      </c>
      <c r="BP3" s="4">
        <v>17.766330654922399</v>
      </c>
      <c r="BQ3" s="27">
        <f>BP3*100</f>
        <v>1776.6330654922399</v>
      </c>
      <c r="BR3" s="27">
        <f>BQ3/1000</f>
        <v>1.77663306549224</v>
      </c>
      <c r="BS3" s="27">
        <f>BR3*0.15</f>
        <v>0.26649495982383598</v>
      </c>
      <c r="BT3" s="4">
        <v>18.777861888984098</v>
      </c>
      <c r="BU3" s="27">
        <f>BT3*100</f>
        <v>1877.7861888984098</v>
      </c>
      <c r="BV3" s="27">
        <f>BU3/1000</f>
        <v>1.8777861888984098</v>
      </c>
      <c r="BW3" s="27">
        <f>BV3*0.15</f>
        <v>0.28166792833476145</v>
      </c>
      <c r="BX3" s="2"/>
    </row>
    <row r="4" spans="1:78" x14ac:dyDescent="0.25">
      <c r="A4" s="5"/>
      <c r="B4" s="5" t="b">
        <v>0</v>
      </c>
      <c r="C4" s="5" t="s">
        <v>24</v>
      </c>
      <c r="D4" s="4">
        <v>7.9938585217829399</v>
      </c>
      <c r="E4" s="27">
        <f t="shared" ref="E4:E9" si="0">D4*100</f>
        <v>799.38585217829404</v>
      </c>
      <c r="F4" s="27">
        <f t="shared" ref="F4:F9" si="1">E4/1000</f>
        <v>0.79938585217829405</v>
      </c>
      <c r="G4" s="27">
        <f t="shared" ref="G4:G9" si="2">F4*0.15</f>
        <v>0.1199078778267441</v>
      </c>
      <c r="H4" s="4">
        <v>304.087782929436</v>
      </c>
      <c r="I4" s="27">
        <f t="shared" ref="I4:I9" si="3">H4*100</f>
        <v>30408.7782929436</v>
      </c>
      <c r="J4" s="27">
        <f t="shared" ref="J4:J9" si="4">I4/1000</f>
        <v>30.408778292943598</v>
      </c>
      <c r="K4" s="27">
        <f t="shared" ref="K4:K9" si="5">J4*0.15</f>
        <v>4.5613167439415392</v>
      </c>
      <c r="L4" s="4">
        <v>15.7325324266523</v>
      </c>
      <c r="M4" s="27">
        <f t="shared" ref="M4:M9" si="6">L4*100</f>
        <v>1573.2532426652301</v>
      </c>
      <c r="N4" s="27">
        <f t="shared" ref="N4:N9" si="7">M4/1000</f>
        <v>1.5732532426652301</v>
      </c>
      <c r="O4" s="27">
        <f t="shared" ref="O4:O9" si="8">N4*0.15</f>
        <v>0.23598798639978452</v>
      </c>
      <c r="P4" s="4">
        <v>15.068556154017999</v>
      </c>
      <c r="Q4" s="27">
        <f t="shared" ref="Q4:Q9" si="9">P4*100</f>
        <v>1506.8556154017999</v>
      </c>
      <c r="R4" s="27">
        <f t="shared" ref="R4:R9" si="10">Q4/1000</f>
        <v>1.5068556154018</v>
      </c>
      <c r="S4" s="27">
        <f t="shared" ref="S4:S9" si="11">R4*0.15</f>
        <v>0.22602834231027</v>
      </c>
      <c r="T4" s="4">
        <v>14.3461409138091</v>
      </c>
      <c r="U4" s="27">
        <f t="shared" ref="U4:U9" si="12">T4*100</f>
        <v>1434.6140913809099</v>
      </c>
      <c r="V4" s="27">
        <f t="shared" ref="V4:V9" si="13">U4/1000</f>
        <v>1.43461409138091</v>
      </c>
      <c r="W4" s="27">
        <f t="shared" ref="W4:W9" si="14">V4*0.15</f>
        <v>0.21519211370713651</v>
      </c>
      <c r="X4" s="4">
        <v>14.2183204225985</v>
      </c>
      <c r="Y4" s="27">
        <f t="shared" ref="Y4:Y9" si="15">X4*100</f>
        <v>1421.8320422598501</v>
      </c>
      <c r="Z4" s="27">
        <f t="shared" ref="Z4:Z9" si="16">Y4/1000</f>
        <v>1.42183204225985</v>
      </c>
      <c r="AA4" s="27">
        <f t="shared" ref="AA4:AA9" si="17">Z4*0.15</f>
        <v>0.2132748063389775</v>
      </c>
      <c r="AB4" s="4">
        <v>14.0750611092976</v>
      </c>
      <c r="AC4" s="27">
        <f t="shared" ref="AC4:AC9" si="18">AB4*100</f>
        <v>1407.5061109297601</v>
      </c>
      <c r="AD4" s="27">
        <f t="shared" ref="AD4:AD9" si="19">AC4/1000</f>
        <v>1.4075061109297602</v>
      </c>
      <c r="AE4" s="27">
        <f t="shared" ref="AE4:AE9" si="20">AD4*0.15</f>
        <v>0.21112591663946403</v>
      </c>
      <c r="AF4" s="4">
        <v>46.990802404556099</v>
      </c>
      <c r="AG4" s="27">
        <f t="shared" ref="AG4:AG9" si="21">AF4*100</f>
        <v>4699.0802404556098</v>
      </c>
      <c r="AH4" s="27">
        <f t="shared" ref="AH4:AH9" si="22">AG4/1000</f>
        <v>4.6990802404556096</v>
      </c>
      <c r="AI4" s="27">
        <f t="shared" ref="AI4:AI9" si="23">AH4*0.15</f>
        <v>0.70486203606834141</v>
      </c>
      <c r="AJ4" s="4">
        <v>14.761695297411899</v>
      </c>
      <c r="AK4" s="27">
        <f t="shared" ref="AK4:AK9" si="24">AJ4*100</f>
        <v>1476.16952974119</v>
      </c>
      <c r="AL4" s="27">
        <f t="shared" ref="AL4:AL9" si="25">AK4/1000</f>
        <v>1.4761695297411901</v>
      </c>
      <c r="AM4" s="27">
        <f t="shared" ref="AM4:AM9" si="26">AL4*0.15</f>
        <v>0.22142542946117852</v>
      </c>
      <c r="AN4" s="4">
        <v>14.2162459413943</v>
      </c>
      <c r="AO4" s="27">
        <f t="shared" ref="AO4:AO9" si="27">AN4*100</f>
        <v>1421.62459413943</v>
      </c>
      <c r="AP4" s="27">
        <f t="shared" ref="AP4:AP9" si="28">AO4/1000</f>
        <v>1.4216245941394299</v>
      </c>
      <c r="AQ4" s="27">
        <f t="shared" ref="AQ4:AQ9" si="29">AP4*0.15</f>
        <v>0.21324368912091449</v>
      </c>
      <c r="AR4" s="4">
        <v>13.985896692028</v>
      </c>
      <c r="AS4" s="27">
        <f t="shared" ref="AS4:AS9" si="30">AR4*100</f>
        <v>1398.5896692028</v>
      </c>
      <c r="AT4" s="27">
        <f t="shared" ref="AT4:AT9" si="31">AS4/1000</f>
        <v>1.3985896692027999</v>
      </c>
      <c r="AU4" s="27">
        <f t="shared" ref="AU4:AU9" si="32">AT4*0.15</f>
        <v>0.20978845038041999</v>
      </c>
      <c r="AV4" s="4">
        <v>14.1204834285973</v>
      </c>
      <c r="AW4" s="27">
        <f t="shared" ref="AW4:AW9" si="33">AV4*100</f>
        <v>1412.0483428597299</v>
      </c>
      <c r="AX4" s="27">
        <f t="shared" ref="AX4:AX9" si="34">AW4/1000</f>
        <v>1.4120483428597299</v>
      </c>
      <c r="AY4" s="27">
        <f t="shared" ref="AY4:AY9" si="35">AX4*0.15</f>
        <v>0.21180725142895948</v>
      </c>
      <c r="AZ4" s="4">
        <v>14.139706414027501</v>
      </c>
      <c r="BA4" s="27">
        <f t="shared" ref="BA4:BA9" si="36">AZ4*100</f>
        <v>1413.9706414027501</v>
      </c>
      <c r="BB4" s="27">
        <f t="shared" ref="BB4:BB9" si="37">BA4/1000</f>
        <v>1.41397064140275</v>
      </c>
      <c r="BC4" s="27">
        <f t="shared" ref="BC4:BC9" si="38">BB4*0.15</f>
        <v>0.21209559621041249</v>
      </c>
      <c r="BD4" s="4">
        <v>13.699263134195199</v>
      </c>
      <c r="BE4" s="27">
        <f t="shared" ref="BE4:BE9" si="39">BD4*100</f>
        <v>1369.9263134195198</v>
      </c>
      <c r="BF4" s="27">
        <f t="shared" ref="BF4:BF9" si="40">BE4/1000</f>
        <v>1.3699263134195199</v>
      </c>
      <c r="BG4" s="27">
        <f t="shared" ref="BG4:BG9" si="41">BF4*0.15</f>
        <v>0.20548894701292797</v>
      </c>
      <c r="BH4" s="4">
        <v>13.813769955300399</v>
      </c>
      <c r="BI4" s="27">
        <f t="shared" ref="BI4:BI9" si="42">BH4*100</f>
        <v>1381.3769955300399</v>
      </c>
      <c r="BJ4" s="27">
        <f t="shared" ref="BJ4:BJ9" si="43">BI4/1000</f>
        <v>1.3813769955300399</v>
      </c>
      <c r="BK4" s="27">
        <f t="shared" ref="BK4:BK9" si="44">BJ4*0.15</f>
        <v>0.20720654932950597</v>
      </c>
      <c r="BL4" s="4">
        <v>14.0859210918725</v>
      </c>
      <c r="BM4" s="27">
        <f t="shared" ref="BM4:BM9" si="45">BL4*100</f>
        <v>1408.5921091872499</v>
      </c>
      <c r="BN4" s="27">
        <f t="shared" ref="BN4:BN9" si="46">BM4/1000</f>
        <v>1.40859210918725</v>
      </c>
      <c r="BO4" s="27">
        <f t="shared" ref="BO4:BO9" si="47">BN4*0.15</f>
        <v>0.2112888163780875</v>
      </c>
      <c r="BP4" s="4">
        <v>5.2940140655342303</v>
      </c>
      <c r="BQ4" s="27">
        <f t="shared" ref="BQ4:BQ9" si="48">BP4*100</f>
        <v>529.40140655342304</v>
      </c>
      <c r="BR4" s="27">
        <f t="shared" ref="BR4:BR9" si="49">BQ4/1000</f>
        <v>0.52940140655342305</v>
      </c>
      <c r="BS4" s="27">
        <f t="shared" ref="BS4:BS9" si="50">BR4*0.15</f>
        <v>7.9410210983013457E-2</v>
      </c>
      <c r="BT4" s="4">
        <v>6.0573376297348096</v>
      </c>
      <c r="BU4" s="27">
        <f t="shared" ref="BU4:BU9" si="51">BT4*100</f>
        <v>605.73376297348091</v>
      </c>
      <c r="BV4" s="27">
        <f t="shared" ref="BV4:BV9" si="52">BU4/1000</f>
        <v>0.60573376297348092</v>
      </c>
      <c r="BW4" s="27">
        <f t="shared" ref="BW4:BW9" si="53">BV4*0.15</f>
        <v>9.086006444602214E-2</v>
      </c>
      <c r="BX4" s="2"/>
    </row>
    <row r="5" spans="1:78" x14ac:dyDescent="0.25">
      <c r="A5" s="5"/>
      <c r="B5" s="5" t="b">
        <v>0</v>
      </c>
      <c r="C5" s="5" t="s">
        <v>25</v>
      </c>
      <c r="D5" s="4">
        <v>7.9698737371004897</v>
      </c>
      <c r="E5" s="27">
        <f t="shared" si="0"/>
        <v>796.98737371004893</v>
      </c>
      <c r="F5" s="27">
        <f t="shared" si="1"/>
        <v>0.79698737371004891</v>
      </c>
      <c r="G5" s="27">
        <f t="shared" si="2"/>
        <v>0.11954810605650733</v>
      </c>
      <c r="H5" s="4">
        <v>313.60023245702803</v>
      </c>
      <c r="I5" s="27">
        <f t="shared" si="3"/>
        <v>31360.023245702803</v>
      </c>
      <c r="J5" s="27">
        <f t="shared" si="4"/>
        <v>31.360023245702802</v>
      </c>
      <c r="K5" s="27">
        <f t="shared" si="5"/>
        <v>4.7040034868554201</v>
      </c>
      <c r="L5" s="4">
        <v>16.036386828663399</v>
      </c>
      <c r="M5" s="27">
        <f t="shared" si="6"/>
        <v>1603.6386828663399</v>
      </c>
      <c r="N5" s="27">
        <f t="shared" si="7"/>
        <v>1.6036386828663398</v>
      </c>
      <c r="O5" s="27">
        <f t="shared" si="8"/>
        <v>0.24054580242995097</v>
      </c>
      <c r="P5" s="4">
        <v>15.3434558820097</v>
      </c>
      <c r="Q5" s="27">
        <f t="shared" si="9"/>
        <v>1534.34558820097</v>
      </c>
      <c r="R5" s="27">
        <f t="shared" si="10"/>
        <v>1.53434558820097</v>
      </c>
      <c r="S5" s="27">
        <f t="shared" si="11"/>
        <v>0.23015183823014548</v>
      </c>
      <c r="T5" s="4">
        <v>14.668477010187701</v>
      </c>
      <c r="U5" s="27">
        <f t="shared" si="12"/>
        <v>1466.8477010187701</v>
      </c>
      <c r="V5" s="27">
        <f t="shared" si="13"/>
        <v>1.4668477010187702</v>
      </c>
      <c r="W5" s="27">
        <f t="shared" si="14"/>
        <v>0.22002715515281551</v>
      </c>
      <c r="X5" s="4">
        <v>14.5143328433594</v>
      </c>
      <c r="Y5" s="27">
        <f t="shared" si="15"/>
        <v>1451.43328433594</v>
      </c>
      <c r="Z5" s="27">
        <f t="shared" si="16"/>
        <v>1.4514332843359401</v>
      </c>
      <c r="AA5" s="27">
        <f t="shared" si="17"/>
        <v>0.21771499265039101</v>
      </c>
      <c r="AB5" s="4">
        <v>14.3642200371083</v>
      </c>
      <c r="AC5" s="27">
        <f t="shared" si="18"/>
        <v>1436.42200371083</v>
      </c>
      <c r="AD5" s="27">
        <f t="shared" si="19"/>
        <v>1.43642200371083</v>
      </c>
      <c r="AE5" s="27">
        <f t="shared" si="20"/>
        <v>0.21546330055662449</v>
      </c>
      <c r="AF5" s="4">
        <v>48.274931544343197</v>
      </c>
      <c r="AG5" s="27">
        <f t="shared" si="21"/>
        <v>4827.4931544343199</v>
      </c>
      <c r="AH5" s="27">
        <f t="shared" si="22"/>
        <v>4.82749315443432</v>
      </c>
      <c r="AI5" s="27">
        <f t="shared" si="23"/>
        <v>0.72412397316514798</v>
      </c>
      <c r="AJ5" s="4">
        <v>14.8281276282791</v>
      </c>
      <c r="AK5" s="27">
        <f t="shared" si="24"/>
        <v>1482.8127628279101</v>
      </c>
      <c r="AL5" s="27">
        <f t="shared" si="25"/>
        <v>1.4828127628279102</v>
      </c>
      <c r="AM5" s="27">
        <f t="shared" si="26"/>
        <v>0.22242191442418652</v>
      </c>
      <c r="AN5" s="4">
        <v>14.543738261113599</v>
      </c>
      <c r="AO5" s="27">
        <f t="shared" si="27"/>
        <v>1454.3738261113599</v>
      </c>
      <c r="AP5" s="27">
        <f t="shared" si="28"/>
        <v>1.4543738261113599</v>
      </c>
      <c r="AQ5" s="27">
        <f t="shared" si="29"/>
        <v>0.21815607391670397</v>
      </c>
      <c r="AR5" s="4">
        <v>14.2855090496282</v>
      </c>
      <c r="AS5" s="27">
        <f t="shared" si="30"/>
        <v>1428.5509049628199</v>
      </c>
      <c r="AT5" s="27">
        <f t="shared" si="31"/>
        <v>1.42855090496282</v>
      </c>
      <c r="AU5" s="27">
        <f t="shared" si="32"/>
        <v>0.21428263574442299</v>
      </c>
      <c r="AV5" s="4">
        <v>14.5415074423869</v>
      </c>
      <c r="AW5" s="27">
        <f t="shared" si="33"/>
        <v>1454.1507442386899</v>
      </c>
      <c r="AX5" s="27">
        <f t="shared" si="34"/>
        <v>1.4541507442386898</v>
      </c>
      <c r="AY5" s="27">
        <f t="shared" si="35"/>
        <v>0.21812261163580346</v>
      </c>
      <c r="AZ5" s="4">
        <v>14.564649149595301</v>
      </c>
      <c r="BA5" s="27">
        <f t="shared" si="36"/>
        <v>1456.46491495953</v>
      </c>
      <c r="BB5" s="27">
        <f t="shared" si="37"/>
        <v>1.4564649149595299</v>
      </c>
      <c r="BC5" s="27">
        <f t="shared" si="38"/>
        <v>0.21846973724392948</v>
      </c>
      <c r="BD5" s="4">
        <v>14.0456763105714</v>
      </c>
      <c r="BE5" s="27">
        <f t="shared" si="39"/>
        <v>1404.56763105714</v>
      </c>
      <c r="BF5" s="27">
        <f t="shared" si="40"/>
        <v>1.40456763105714</v>
      </c>
      <c r="BG5" s="27">
        <f t="shared" si="41"/>
        <v>0.21068514465857099</v>
      </c>
      <c r="BH5" s="4">
        <v>14.309444727451</v>
      </c>
      <c r="BI5" s="27">
        <f t="shared" si="42"/>
        <v>1430.9444727451</v>
      </c>
      <c r="BJ5" s="27">
        <f t="shared" si="43"/>
        <v>1.4309444727450999</v>
      </c>
      <c r="BK5" s="27">
        <f t="shared" si="44"/>
        <v>0.21464167091176498</v>
      </c>
      <c r="BL5" s="4">
        <v>14.3883635608915</v>
      </c>
      <c r="BM5" s="27">
        <f t="shared" si="45"/>
        <v>1438.8363560891501</v>
      </c>
      <c r="BN5" s="27">
        <f t="shared" si="46"/>
        <v>1.4388363560891499</v>
      </c>
      <c r="BO5" s="27">
        <f t="shared" si="47"/>
        <v>0.21582545341337248</v>
      </c>
      <c r="BP5" s="4">
        <v>5.2577534299763702</v>
      </c>
      <c r="BQ5" s="27">
        <f t="shared" si="48"/>
        <v>525.77534299763704</v>
      </c>
      <c r="BR5" s="27">
        <f t="shared" si="49"/>
        <v>0.52577534299763706</v>
      </c>
      <c r="BS5" s="27">
        <f t="shared" si="50"/>
        <v>7.8866301449645557E-2</v>
      </c>
      <c r="BT5" s="4">
        <v>6.1097722519976498</v>
      </c>
      <c r="BU5" s="27">
        <f t="shared" si="51"/>
        <v>610.97722519976503</v>
      </c>
      <c r="BV5" s="27">
        <f t="shared" si="52"/>
        <v>0.61097722519976505</v>
      </c>
      <c r="BW5" s="27">
        <f t="shared" si="53"/>
        <v>9.1646583779964749E-2</v>
      </c>
      <c r="BX5" s="2"/>
    </row>
    <row r="6" spans="1:78" x14ac:dyDescent="0.25">
      <c r="A6" s="5"/>
      <c r="B6" s="5" t="b">
        <v>0</v>
      </c>
      <c r="C6" s="5" t="s">
        <v>26</v>
      </c>
      <c r="D6" s="4">
        <v>11.5138550198725</v>
      </c>
      <c r="E6" s="27">
        <f t="shared" si="0"/>
        <v>1151.3855019872499</v>
      </c>
      <c r="F6" s="27">
        <f t="shared" si="1"/>
        <v>1.1513855019872499</v>
      </c>
      <c r="G6" s="27">
        <f t="shared" si="2"/>
        <v>0.17270782529808748</v>
      </c>
      <c r="H6" s="4">
        <v>303.60920825105399</v>
      </c>
      <c r="I6" s="27">
        <f t="shared" si="3"/>
        <v>30360.920825105397</v>
      </c>
      <c r="J6" s="27">
        <f t="shared" si="4"/>
        <v>30.360920825105396</v>
      </c>
      <c r="K6" s="27">
        <f t="shared" si="5"/>
        <v>4.5541381237658092</v>
      </c>
      <c r="L6" s="4">
        <v>18.1449979975432</v>
      </c>
      <c r="M6" s="27">
        <f t="shared" si="6"/>
        <v>1814.4997997543201</v>
      </c>
      <c r="N6" s="27">
        <f t="shared" si="7"/>
        <v>1.81449979975432</v>
      </c>
      <c r="O6" s="27">
        <f t="shared" si="8"/>
        <v>0.27217496996314799</v>
      </c>
      <c r="P6" s="4">
        <v>17.874886500122301</v>
      </c>
      <c r="Q6" s="27">
        <f t="shared" si="9"/>
        <v>1787.4886500122302</v>
      </c>
      <c r="R6" s="27">
        <f t="shared" si="10"/>
        <v>1.7874886500122302</v>
      </c>
      <c r="S6" s="27">
        <f t="shared" si="11"/>
        <v>0.2681232975018345</v>
      </c>
      <c r="T6" s="4">
        <v>17.398142063544299</v>
      </c>
      <c r="U6" s="27">
        <f t="shared" si="12"/>
        <v>1739.8142063544299</v>
      </c>
      <c r="V6" s="27">
        <f t="shared" si="13"/>
        <v>1.73981420635443</v>
      </c>
      <c r="W6" s="27">
        <f t="shared" si="14"/>
        <v>0.26097213095316446</v>
      </c>
      <c r="X6" s="4">
        <v>17.2232391860585</v>
      </c>
      <c r="Y6" s="27">
        <f t="shared" si="15"/>
        <v>1722.3239186058499</v>
      </c>
      <c r="Z6" s="27">
        <f t="shared" si="16"/>
        <v>1.7223239186058499</v>
      </c>
      <c r="AA6" s="27">
        <f t="shared" si="17"/>
        <v>0.25834858779087749</v>
      </c>
      <c r="AB6" s="4">
        <v>17.152344935562901</v>
      </c>
      <c r="AC6" s="27">
        <f t="shared" si="18"/>
        <v>1715.2344935562901</v>
      </c>
      <c r="AD6" s="27">
        <f t="shared" si="19"/>
        <v>1.71523449355629</v>
      </c>
      <c r="AE6" s="27">
        <f t="shared" si="20"/>
        <v>0.25728517403344348</v>
      </c>
      <c r="AF6" s="4">
        <v>49.600314469001603</v>
      </c>
      <c r="AG6" s="27">
        <f t="shared" si="21"/>
        <v>4960.0314469001605</v>
      </c>
      <c r="AH6" s="27">
        <f t="shared" si="22"/>
        <v>4.9600314469001603</v>
      </c>
      <c r="AI6" s="27">
        <f t="shared" si="23"/>
        <v>0.74400471703502402</v>
      </c>
      <c r="AJ6" s="4">
        <v>17.914865625095398</v>
      </c>
      <c r="AK6" s="27">
        <f t="shared" si="24"/>
        <v>1791.4865625095399</v>
      </c>
      <c r="AL6" s="27">
        <f t="shared" si="25"/>
        <v>1.79148656250954</v>
      </c>
      <c r="AM6" s="27">
        <f t="shared" si="26"/>
        <v>0.268722984376431</v>
      </c>
      <c r="AN6" s="4">
        <v>17.1691120274795</v>
      </c>
      <c r="AO6" s="27">
        <f t="shared" si="27"/>
        <v>1716.91120274795</v>
      </c>
      <c r="AP6" s="27">
        <f t="shared" si="28"/>
        <v>1.7169112027479501</v>
      </c>
      <c r="AQ6" s="27">
        <f t="shared" si="29"/>
        <v>0.25753668041219252</v>
      </c>
      <c r="AR6" s="4">
        <v>16.814870139570498</v>
      </c>
      <c r="AS6" s="27">
        <f t="shared" si="30"/>
        <v>1681.4870139570498</v>
      </c>
      <c r="AT6" s="27">
        <f t="shared" si="31"/>
        <v>1.6814870139570499</v>
      </c>
      <c r="AU6" s="27">
        <f t="shared" si="32"/>
        <v>0.2522230520935575</v>
      </c>
      <c r="AV6" s="4">
        <v>16.9936909173984</v>
      </c>
      <c r="AW6" s="27">
        <f t="shared" si="33"/>
        <v>1699.3690917398401</v>
      </c>
      <c r="AX6" s="27">
        <f t="shared" si="34"/>
        <v>1.6993690917398401</v>
      </c>
      <c r="AY6" s="27">
        <f t="shared" si="35"/>
        <v>0.254905363760976</v>
      </c>
      <c r="AZ6" s="4">
        <v>17.200403543760299</v>
      </c>
      <c r="BA6" s="27">
        <f t="shared" si="36"/>
        <v>1720.0403543760299</v>
      </c>
      <c r="BB6" s="27">
        <f t="shared" si="37"/>
        <v>1.7200403543760299</v>
      </c>
      <c r="BC6" s="27">
        <f t="shared" si="38"/>
        <v>0.25800605315640446</v>
      </c>
      <c r="BD6" s="4">
        <v>16.816529718572902</v>
      </c>
      <c r="BE6" s="27">
        <f t="shared" si="39"/>
        <v>1681.6529718572901</v>
      </c>
      <c r="BF6" s="27">
        <f t="shared" si="40"/>
        <v>1.6816529718572901</v>
      </c>
      <c r="BG6" s="27">
        <f t="shared" si="41"/>
        <v>0.2522479457785935</v>
      </c>
      <c r="BH6" s="4">
        <v>17.269087454003198</v>
      </c>
      <c r="BI6" s="27">
        <f t="shared" si="42"/>
        <v>1726.9087454003197</v>
      </c>
      <c r="BJ6" s="27">
        <f t="shared" si="43"/>
        <v>1.7269087454003198</v>
      </c>
      <c r="BK6" s="27">
        <f t="shared" si="44"/>
        <v>0.25903631181004794</v>
      </c>
      <c r="BL6" s="4">
        <v>17.213548776564998</v>
      </c>
      <c r="BM6" s="27">
        <f t="shared" si="45"/>
        <v>1721.3548776564999</v>
      </c>
      <c r="BN6" s="27">
        <f t="shared" si="46"/>
        <v>1.7213548776565</v>
      </c>
      <c r="BO6" s="27">
        <f t="shared" si="47"/>
        <v>0.25820323164847497</v>
      </c>
      <c r="BP6" s="4">
        <v>8.6243632607970397</v>
      </c>
      <c r="BQ6" s="27">
        <f t="shared" si="48"/>
        <v>862.43632607970403</v>
      </c>
      <c r="BR6" s="27">
        <f t="shared" si="49"/>
        <v>0.862436326079704</v>
      </c>
      <c r="BS6" s="27">
        <f t="shared" si="50"/>
        <v>0.12936544891195559</v>
      </c>
      <c r="BT6" s="4">
        <v>9.6866659909343191</v>
      </c>
      <c r="BU6" s="27">
        <f t="shared" si="51"/>
        <v>968.66659909343196</v>
      </c>
      <c r="BV6" s="27">
        <f t="shared" si="52"/>
        <v>0.968666599093432</v>
      </c>
      <c r="BW6" s="27">
        <f t="shared" si="53"/>
        <v>0.14529998986401479</v>
      </c>
      <c r="BX6" s="2"/>
    </row>
    <row r="7" spans="1:78" x14ac:dyDescent="0.25">
      <c r="A7" s="5"/>
      <c r="B7" s="5" t="b">
        <v>0</v>
      </c>
      <c r="C7" s="5" t="s">
        <v>27</v>
      </c>
      <c r="D7" s="4">
        <v>9.2758462201629897</v>
      </c>
      <c r="E7" s="27">
        <f t="shared" si="0"/>
        <v>927.58462201629891</v>
      </c>
      <c r="F7" s="27">
        <f t="shared" si="1"/>
        <v>0.92758462201629888</v>
      </c>
      <c r="G7" s="27">
        <f t="shared" si="2"/>
        <v>0.13913769330244483</v>
      </c>
      <c r="H7" s="4">
        <v>258.002669178958</v>
      </c>
      <c r="I7" s="27">
        <f t="shared" si="3"/>
        <v>25800.266917895799</v>
      </c>
      <c r="J7" s="27">
        <f t="shared" si="4"/>
        <v>25.800266917895797</v>
      </c>
      <c r="K7" s="27">
        <f t="shared" si="5"/>
        <v>3.8700400376843693</v>
      </c>
      <c r="L7" s="4">
        <v>15.4355773394884</v>
      </c>
      <c r="M7" s="27">
        <f t="shared" si="6"/>
        <v>1543.55773394884</v>
      </c>
      <c r="N7" s="27">
        <f t="shared" si="7"/>
        <v>1.54355773394884</v>
      </c>
      <c r="O7" s="27">
        <f t="shared" si="8"/>
        <v>0.23153366009232598</v>
      </c>
      <c r="P7" s="4">
        <v>14.9971390769563</v>
      </c>
      <c r="Q7" s="27">
        <f t="shared" si="9"/>
        <v>1499.71390769563</v>
      </c>
      <c r="R7" s="27">
        <f t="shared" si="10"/>
        <v>1.4997139076956301</v>
      </c>
      <c r="S7" s="27">
        <f t="shared" si="11"/>
        <v>0.22495708615434451</v>
      </c>
      <c r="T7" s="4">
        <v>14.577514420129599</v>
      </c>
      <c r="U7" s="27">
        <f t="shared" si="12"/>
        <v>1457.7514420129598</v>
      </c>
      <c r="V7" s="27">
        <f t="shared" si="13"/>
        <v>1.4577514420129598</v>
      </c>
      <c r="W7" s="27">
        <f t="shared" si="14"/>
        <v>0.21866271630194398</v>
      </c>
      <c r="X7" s="4">
        <v>14.5237100646544</v>
      </c>
      <c r="Y7" s="27">
        <f t="shared" si="15"/>
        <v>1452.3710064654401</v>
      </c>
      <c r="Z7" s="27">
        <f t="shared" si="16"/>
        <v>1.45237100646544</v>
      </c>
      <c r="AA7" s="27">
        <f t="shared" si="17"/>
        <v>0.21785565096981599</v>
      </c>
      <c r="AB7" s="4">
        <v>14.5538626282602</v>
      </c>
      <c r="AC7" s="27">
        <f t="shared" si="18"/>
        <v>1455.3862628260199</v>
      </c>
      <c r="AD7" s="27">
        <f t="shared" si="19"/>
        <v>1.4553862628260199</v>
      </c>
      <c r="AE7" s="27">
        <f t="shared" si="20"/>
        <v>0.21830793942390297</v>
      </c>
      <c r="AF7" s="4">
        <v>42.220909060986003</v>
      </c>
      <c r="AG7" s="27">
        <f t="shared" si="21"/>
        <v>4222.0909060986005</v>
      </c>
      <c r="AH7" s="27">
        <f t="shared" si="22"/>
        <v>4.2220909060986003</v>
      </c>
      <c r="AI7" s="27">
        <f t="shared" si="23"/>
        <v>0.63331363591479006</v>
      </c>
      <c r="AJ7" s="4">
        <v>14.8887997087829</v>
      </c>
      <c r="AK7" s="27">
        <f t="shared" si="24"/>
        <v>1488.8799708782899</v>
      </c>
      <c r="AL7" s="27">
        <f t="shared" si="25"/>
        <v>1.4888799708782898</v>
      </c>
      <c r="AM7" s="27">
        <f t="shared" si="26"/>
        <v>0.22333199563174347</v>
      </c>
      <c r="AN7" s="4">
        <v>14.5419768651435</v>
      </c>
      <c r="AO7" s="27">
        <f t="shared" si="27"/>
        <v>1454.1976865143499</v>
      </c>
      <c r="AP7" s="27">
        <f t="shared" si="28"/>
        <v>1.45419768651435</v>
      </c>
      <c r="AQ7" s="27">
        <f t="shared" si="29"/>
        <v>0.21812965297715251</v>
      </c>
      <c r="AR7" s="4">
        <v>14.3631220748175</v>
      </c>
      <c r="AS7" s="27">
        <f t="shared" si="30"/>
        <v>1436.31220748175</v>
      </c>
      <c r="AT7" s="27">
        <f t="shared" si="31"/>
        <v>1.43631220748175</v>
      </c>
      <c r="AU7" s="27">
        <f t="shared" si="32"/>
        <v>0.21544683112226251</v>
      </c>
      <c r="AV7" s="4">
        <v>14.417793950900901</v>
      </c>
      <c r="AW7" s="27">
        <f t="shared" si="33"/>
        <v>1441.77939509009</v>
      </c>
      <c r="AX7" s="27">
        <f t="shared" si="34"/>
        <v>1.4417793950900901</v>
      </c>
      <c r="AY7" s="27">
        <f t="shared" si="35"/>
        <v>0.21626690926351352</v>
      </c>
      <c r="AZ7" s="4">
        <v>14.516975428420499</v>
      </c>
      <c r="BA7" s="27">
        <f t="shared" si="36"/>
        <v>1451.6975428420499</v>
      </c>
      <c r="BB7" s="27">
        <f t="shared" si="37"/>
        <v>1.4516975428420498</v>
      </c>
      <c r="BC7" s="27">
        <f t="shared" si="38"/>
        <v>0.21775463142630747</v>
      </c>
      <c r="BD7" s="4">
        <v>14.172507051714801</v>
      </c>
      <c r="BE7" s="27">
        <f t="shared" si="39"/>
        <v>1417.2507051714801</v>
      </c>
      <c r="BF7" s="27">
        <f t="shared" si="40"/>
        <v>1.4172507051714802</v>
      </c>
      <c r="BG7" s="27">
        <f t="shared" si="41"/>
        <v>0.21258760577572203</v>
      </c>
      <c r="BH7" s="4">
        <v>14.4563393246257</v>
      </c>
      <c r="BI7" s="27">
        <f t="shared" si="42"/>
        <v>1445.6339324625701</v>
      </c>
      <c r="BJ7" s="27">
        <f t="shared" si="43"/>
        <v>1.44563393246257</v>
      </c>
      <c r="BK7" s="27">
        <f t="shared" si="44"/>
        <v>0.2168450898693855</v>
      </c>
      <c r="BL7" s="4">
        <v>14.550993208989601</v>
      </c>
      <c r="BM7" s="27">
        <f t="shared" si="45"/>
        <v>1455.0993208989601</v>
      </c>
      <c r="BN7" s="27">
        <f t="shared" si="46"/>
        <v>1.45509932089896</v>
      </c>
      <c r="BO7" s="27">
        <f t="shared" si="47"/>
        <v>0.21826489813484398</v>
      </c>
      <c r="BP7" s="4">
        <v>6.6832922371815497</v>
      </c>
      <c r="BQ7" s="27">
        <f t="shared" si="48"/>
        <v>668.32922371815494</v>
      </c>
      <c r="BR7" s="27">
        <f t="shared" si="49"/>
        <v>0.66832922371815495</v>
      </c>
      <c r="BS7" s="27">
        <f t="shared" si="50"/>
        <v>0.10024938355772324</v>
      </c>
      <c r="BT7" s="4">
        <v>7.7489321473744601</v>
      </c>
      <c r="BU7" s="27">
        <f t="shared" si="51"/>
        <v>774.89321473744599</v>
      </c>
      <c r="BV7" s="27">
        <f t="shared" si="52"/>
        <v>0.77489321473744599</v>
      </c>
      <c r="BW7" s="27">
        <f t="shared" si="53"/>
        <v>0.1162339822106169</v>
      </c>
      <c r="BX7" s="2"/>
    </row>
    <row r="8" spans="1:78" x14ac:dyDescent="0.25">
      <c r="A8" s="5"/>
      <c r="B8" s="5" t="b">
        <v>0</v>
      </c>
      <c r="C8" s="5" t="s">
        <v>28</v>
      </c>
      <c r="D8" s="4">
        <v>3.1320173538187301</v>
      </c>
      <c r="E8" s="27">
        <f t="shared" si="0"/>
        <v>313.20173538187299</v>
      </c>
      <c r="F8" s="27">
        <f t="shared" si="1"/>
        <v>0.31320173538187301</v>
      </c>
      <c r="G8" s="27">
        <f t="shared" si="2"/>
        <v>4.6980260307280954E-2</v>
      </c>
      <c r="H8" s="4">
        <v>295.04341662538002</v>
      </c>
      <c r="I8" s="27">
        <f t="shared" si="3"/>
        <v>29504.341662538001</v>
      </c>
      <c r="J8" s="27">
        <f t="shared" si="4"/>
        <v>29.504341662538</v>
      </c>
      <c r="K8" s="27">
        <f t="shared" si="5"/>
        <v>4.4256512493806994</v>
      </c>
      <c r="L8" s="4">
        <v>11.096644957817899</v>
      </c>
      <c r="M8" s="27">
        <f t="shared" si="6"/>
        <v>1109.6644957817898</v>
      </c>
      <c r="N8" s="27">
        <f t="shared" si="7"/>
        <v>1.1096644957817898</v>
      </c>
      <c r="O8" s="27">
        <f t="shared" si="8"/>
        <v>0.16644967436726846</v>
      </c>
      <c r="P8" s="4">
        <v>10.3460505583916</v>
      </c>
      <c r="Q8" s="27">
        <f t="shared" si="9"/>
        <v>1034.6050558391601</v>
      </c>
      <c r="R8" s="27">
        <f t="shared" si="10"/>
        <v>1.03460505583916</v>
      </c>
      <c r="S8" s="27">
        <f t="shared" si="11"/>
        <v>0.15519075837587398</v>
      </c>
      <c r="T8" s="4">
        <v>9.8094756492293307</v>
      </c>
      <c r="U8" s="27">
        <f t="shared" si="12"/>
        <v>980.94756492293311</v>
      </c>
      <c r="V8" s="27">
        <f t="shared" si="13"/>
        <v>0.98094756492293311</v>
      </c>
      <c r="W8" s="27">
        <f t="shared" si="14"/>
        <v>0.14714213473843996</v>
      </c>
      <c r="X8" s="4">
        <v>9.6433247660296004</v>
      </c>
      <c r="Y8" s="27">
        <f t="shared" si="15"/>
        <v>964.33247660296001</v>
      </c>
      <c r="Z8" s="27">
        <f t="shared" si="16"/>
        <v>0.96433247660296006</v>
      </c>
      <c r="AA8" s="27">
        <f t="shared" si="17"/>
        <v>0.144649871490444</v>
      </c>
      <c r="AB8" s="4">
        <v>9.2898741551115602</v>
      </c>
      <c r="AC8" s="27">
        <f t="shared" si="18"/>
        <v>928.98741551115597</v>
      </c>
      <c r="AD8" s="27">
        <f t="shared" si="19"/>
        <v>0.92898741551115593</v>
      </c>
      <c r="AE8" s="27">
        <f t="shared" si="20"/>
        <v>0.13934811232667338</v>
      </c>
      <c r="AF8" s="4">
        <v>41.6945385436008</v>
      </c>
      <c r="AG8" s="27">
        <f t="shared" si="21"/>
        <v>4169.4538543600802</v>
      </c>
      <c r="AH8" s="27">
        <f t="shared" si="22"/>
        <v>4.1694538543600803</v>
      </c>
      <c r="AI8" s="27">
        <f t="shared" si="23"/>
        <v>0.62541807815401207</v>
      </c>
      <c r="AJ8" s="4">
        <v>9.8176737866475108</v>
      </c>
      <c r="AK8" s="27">
        <f t="shared" si="24"/>
        <v>981.76737866475105</v>
      </c>
      <c r="AL8" s="27">
        <f t="shared" si="25"/>
        <v>0.98176737866475106</v>
      </c>
      <c r="AM8" s="27">
        <f t="shared" si="26"/>
        <v>0.14726510679971266</v>
      </c>
      <c r="AN8" s="4">
        <v>9.4764344539415806</v>
      </c>
      <c r="AO8" s="27">
        <f t="shared" si="27"/>
        <v>947.64344539415811</v>
      </c>
      <c r="AP8" s="27">
        <f t="shared" si="28"/>
        <v>0.94764344539415812</v>
      </c>
      <c r="AQ8" s="27">
        <f t="shared" si="29"/>
        <v>0.14214651680912371</v>
      </c>
      <c r="AR8" s="4">
        <v>9.2160981095322594</v>
      </c>
      <c r="AS8" s="27">
        <f t="shared" si="30"/>
        <v>921.60981095322597</v>
      </c>
      <c r="AT8" s="27">
        <f t="shared" si="31"/>
        <v>0.92160981095322603</v>
      </c>
      <c r="AU8" s="27">
        <f t="shared" si="32"/>
        <v>0.13824147164298389</v>
      </c>
      <c r="AV8" s="4">
        <v>9.4486294972258804</v>
      </c>
      <c r="AW8" s="27">
        <f t="shared" si="33"/>
        <v>944.86294972258804</v>
      </c>
      <c r="AX8" s="27">
        <f t="shared" si="34"/>
        <v>0.944862949722588</v>
      </c>
      <c r="AY8" s="27">
        <f t="shared" si="35"/>
        <v>0.1417294424583882</v>
      </c>
      <c r="AZ8" s="4">
        <v>9.5213942622656695</v>
      </c>
      <c r="BA8" s="27">
        <f t="shared" si="36"/>
        <v>952.13942622656691</v>
      </c>
      <c r="BB8" s="27">
        <f t="shared" si="37"/>
        <v>0.95213942622656689</v>
      </c>
      <c r="BC8" s="27">
        <f t="shared" si="38"/>
        <v>0.14282091393398502</v>
      </c>
      <c r="BD8" s="4">
        <v>9.2640098602081196</v>
      </c>
      <c r="BE8" s="27">
        <f t="shared" si="39"/>
        <v>926.40098602081196</v>
      </c>
      <c r="BF8" s="27">
        <f t="shared" si="40"/>
        <v>0.926400986020812</v>
      </c>
      <c r="BG8" s="27">
        <f t="shared" si="41"/>
        <v>0.13896014790312181</v>
      </c>
      <c r="BH8" s="4">
        <v>9.3127177066110605</v>
      </c>
      <c r="BI8" s="27">
        <f t="shared" si="42"/>
        <v>931.27177066110607</v>
      </c>
      <c r="BJ8" s="27">
        <f t="shared" si="43"/>
        <v>0.93127177066110611</v>
      </c>
      <c r="BK8" s="27">
        <f t="shared" si="44"/>
        <v>0.13969076559916591</v>
      </c>
      <c r="BL8" s="4">
        <v>9.3890965030477602</v>
      </c>
      <c r="BM8" s="27">
        <f t="shared" si="45"/>
        <v>938.90965030477605</v>
      </c>
      <c r="BN8" s="27">
        <f t="shared" si="46"/>
        <v>0.93890965030477602</v>
      </c>
      <c r="BO8" s="27">
        <f t="shared" si="47"/>
        <v>0.14083644754571639</v>
      </c>
      <c r="BP8" s="4">
        <v>2.0651994758290599</v>
      </c>
      <c r="BQ8" s="27">
        <f t="shared" si="48"/>
        <v>206.51994758290598</v>
      </c>
      <c r="BR8" s="27">
        <f t="shared" si="49"/>
        <v>0.20651994758290598</v>
      </c>
      <c r="BS8" s="27">
        <f t="shared" si="50"/>
        <v>3.0977992137435895E-2</v>
      </c>
      <c r="BT8" s="4">
        <v>1.05156178190731</v>
      </c>
      <c r="BU8" s="27">
        <f t="shared" si="51"/>
        <v>105.156178190731</v>
      </c>
      <c r="BV8" s="27">
        <f t="shared" si="52"/>
        <v>0.105156178190731</v>
      </c>
      <c r="BW8" s="27">
        <f t="shared" si="53"/>
        <v>1.5773426728609648E-2</v>
      </c>
      <c r="BX8" s="2"/>
    </row>
    <row r="9" spans="1:78" x14ac:dyDescent="0.25">
      <c r="A9" s="5"/>
      <c r="B9" s="5" t="b">
        <v>0</v>
      </c>
      <c r="C9" s="5" t="s">
        <v>29</v>
      </c>
      <c r="D9" s="4">
        <v>3.10612566815636</v>
      </c>
      <c r="E9" s="27">
        <f t="shared" si="0"/>
        <v>310.612566815636</v>
      </c>
      <c r="F9" s="27">
        <f t="shared" si="1"/>
        <v>0.31061256681563598</v>
      </c>
      <c r="G9" s="27">
        <f t="shared" si="2"/>
        <v>4.6591885022345396E-2</v>
      </c>
      <c r="H9" s="4">
        <v>295.04379706942899</v>
      </c>
      <c r="I9" s="27">
        <f t="shared" si="3"/>
        <v>29504.379706942898</v>
      </c>
      <c r="J9" s="27">
        <f t="shared" si="4"/>
        <v>29.504379706942899</v>
      </c>
      <c r="K9" s="27">
        <f t="shared" si="5"/>
        <v>4.4256569560414345</v>
      </c>
      <c r="L9" s="4">
        <v>10.9677433803736</v>
      </c>
      <c r="M9" s="27">
        <f t="shared" si="6"/>
        <v>1096.7743380373599</v>
      </c>
      <c r="N9" s="27">
        <f t="shared" si="7"/>
        <v>1.09677433803736</v>
      </c>
      <c r="O9" s="27">
        <f t="shared" si="8"/>
        <v>0.16451615070560399</v>
      </c>
      <c r="P9" s="4">
        <v>10.2256967948053</v>
      </c>
      <c r="Q9" s="27">
        <f t="shared" si="9"/>
        <v>1022.56967948053</v>
      </c>
      <c r="R9" s="27">
        <f t="shared" si="10"/>
        <v>1.0225696794805299</v>
      </c>
      <c r="S9" s="27">
        <f t="shared" si="11"/>
        <v>0.15338545192207947</v>
      </c>
      <c r="T9" s="4">
        <v>9.6285132856289799</v>
      </c>
      <c r="U9" s="27">
        <f t="shared" si="12"/>
        <v>962.85132856289795</v>
      </c>
      <c r="V9" s="27">
        <f t="shared" si="13"/>
        <v>0.9628513285628979</v>
      </c>
      <c r="W9" s="27">
        <f t="shared" si="14"/>
        <v>0.14442769928443469</v>
      </c>
      <c r="X9" s="4">
        <v>9.4222566683815199</v>
      </c>
      <c r="Y9" s="27">
        <f t="shared" si="15"/>
        <v>942.22566683815194</v>
      </c>
      <c r="Z9" s="27">
        <f t="shared" si="16"/>
        <v>0.9422256668381519</v>
      </c>
      <c r="AA9" s="27">
        <f t="shared" si="17"/>
        <v>0.14133385002572277</v>
      </c>
      <c r="AB9" s="4">
        <v>8.8614161892297698</v>
      </c>
      <c r="AC9" s="27">
        <f t="shared" si="18"/>
        <v>886.14161892297693</v>
      </c>
      <c r="AD9" s="27">
        <f t="shared" si="19"/>
        <v>0.88614161892297694</v>
      </c>
      <c r="AE9" s="27">
        <f t="shared" si="20"/>
        <v>0.13292124283844653</v>
      </c>
      <c r="AF9" s="4">
        <v>40.935011880919099</v>
      </c>
      <c r="AG9" s="27">
        <f t="shared" si="21"/>
        <v>4093.5011880919101</v>
      </c>
      <c r="AH9" s="27">
        <f t="shared" si="22"/>
        <v>4.0935011880919099</v>
      </c>
      <c r="AI9" s="27">
        <f t="shared" si="23"/>
        <v>0.61402517821378644</v>
      </c>
      <c r="AJ9" s="4">
        <v>9.5841619656411208</v>
      </c>
      <c r="AK9" s="27">
        <f t="shared" si="24"/>
        <v>958.41619656411206</v>
      </c>
      <c r="AL9" s="27">
        <f t="shared" si="25"/>
        <v>0.95841619656411203</v>
      </c>
      <c r="AM9" s="27">
        <f t="shared" si="26"/>
        <v>0.14376242948461679</v>
      </c>
      <c r="AN9" s="4">
        <v>9.2822668525925902</v>
      </c>
      <c r="AO9" s="27">
        <f t="shared" si="27"/>
        <v>928.22668525925906</v>
      </c>
      <c r="AP9" s="27">
        <f t="shared" si="28"/>
        <v>0.92822668525925911</v>
      </c>
      <c r="AQ9" s="27">
        <f t="shared" si="29"/>
        <v>0.13923400278888887</v>
      </c>
      <c r="AR9" s="4">
        <v>9.1794537020704698</v>
      </c>
      <c r="AS9" s="27">
        <f t="shared" si="30"/>
        <v>917.94537020704695</v>
      </c>
      <c r="AT9" s="27">
        <f t="shared" si="31"/>
        <v>0.91794537020704692</v>
      </c>
      <c r="AU9" s="27">
        <f t="shared" si="32"/>
        <v>0.13769180553105703</v>
      </c>
      <c r="AV9" s="4">
        <v>9.2498793499186007</v>
      </c>
      <c r="AW9" s="27">
        <f t="shared" si="33"/>
        <v>924.98793499186013</v>
      </c>
      <c r="AX9" s="27">
        <f t="shared" si="34"/>
        <v>0.92498793499186016</v>
      </c>
      <c r="AY9" s="27">
        <f t="shared" si="35"/>
        <v>0.13874819024877902</v>
      </c>
      <c r="AZ9" s="4">
        <v>9.3850556294725092</v>
      </c>
      <c r="BA9" s="27">
        <f t="shared" si="36"/>
        <v>938.50556294725095</v>
      </c>
      <c r="BB9" s="27">
        <f t="shared" si="37"/>
        <v>0.93850556294725096</v>
      </c>
      <c r="BC9" s="27">
        <f t="shared" si="38"/>
        <v>0.14077583444208763</v>
      </c>
      <c r="BD9" s="4">
        <v>8.9501853561289693</v>
      </c>
      <c r="BE9" s="27">
        <f t="shared" si="39"/>
        <v>895.01853561289693</v>
      </c>
      <c r="BF9" s="27">
        <f t="shared" si="40"/>
        <v>0.8950185356128969</v>
      </c>
      <c r="BG9" s="27">
        <f t="shared" si="41"/>
        <v>0.13425278034193452</v>
      </c>
      <c r="BH9" s="4">
        <v>9.0709389477406308</v>
      </c>
      <c r="BI9" s="27">
        <f t="shared" si="42"/>
        <v>907.09389477406307</v>
      </c>
      <c r="BJ9" s="27">
        <f t="shared" si="43"/>
        <v>0.9070938947740631</v>
      </c>
      <c r="BK9" s="27">
        <f t="shared" si="44"/>
        <v>0.13606408421610947</v>
      </c>
      <c r="BL9" s="4">
        <v>9.14332076255989</v>
      </c>
      <c r="BM9" s="27">
        <f t="shared" si="45"/>
        <v>914.33207625598902</v>
      </c>
      <c r="BN9" s="27">
        <f t="shared" si="46"/>
        <v>0.914332076255989</v>
      </c>
      <c r="BO9" s="27">
        <f t="shared" si="47"/>
        <v>0.13714981143839836</v>
      </c>
      <c r="BP9" s="4">
        <v>1.9050221992401899</v>
      </c>
      <c r="BQ9" s="27">
        <f t="shared" si="48"/>
        <v>190.50221992401899</v>
      </c>
      <c r="BR9" s="27">
        <f t="shared" si="49"/>
        <v>0.190502219924019</v>
      </c>
      <c r="BS9" s="27">
        <f t="shared" si="50"/>
        <v>2.8575332988602847E-2</v>
      </c>
      <c r="BT9" s="4">
        <v>0.97825658211228295</v>
      </c>
      <c r="BU9" s="27">
        <f t="shared" si="51"/>
        <v>97.825658211228301</v>
      </c>
      <c r="BV9" s="27">
        <f t="shared" si="52"/>
        <v>9.7825658211228295E-2</v>
      </c>
      <c r="BW9" s="27">
        <f t="shared" si="53"/>
        <v>1.4673848731684244E-2</v>
      </c>
      <c r="BX9" s="2"/>
    </row>
    <row r="11" spans="1:78" x14ac:dyDescent="0.25">
      <c r="C11" s="28" t="s">
        <v>66</v>
      </c>
      <c r="G11" s="67">
        <f>AVERAGE(G4,G5)</f>
        <v>0.11972799194162571</v>
      </c>
      <c r="K11" s="67">
        <f>AVERAGE(K4,K5)</f>
        <v>4.6326601153984797</v>
      </c>
      <c r="O11" s="67">
        <f>AVERAGE(O4,O5)</f>
        <v>0.23826689441486776</v>
      </c>
      <c r="S11" s="67">
        <f>AVERAGE(S4,S5)</f>
        <v>0.22809009027020774</v>
      </c>
      <c r="W11" s="67">
        <f>AVERAGE(W4,W5)</f>
        <v>0.217609634429976</v>
      </c>
      <c r="AA11" s="67">
        <f>AVERAGE(AA4,AA5)</f>
        <v>0.21549489949468426</v>
      </c>
      <c r="AE11" s="67">
        <f>AVERAGE(AE4,AE5)</f>
        <v>0.21329460859804428</v>
      </c>
      <c r="AI11" s="67">
        <f>AVERAGE(AI4,AI5)</f>
        <v>0.7144930046167447</v>
      </c>
      <c r="AM11" s="67">
        <f>AVERAGE(AM4,AM5)</f>
        <v>0.22192367194268253</v>
      </c>
      <c r="AQ11" s="67">
        <f>AVERAGE(AQ4,AQ5)</f>
        <v>0.21569988151880923</v>
      </c>
      <c r="AU11" s="67">
        <f>AVERAGE(AU4,AU5)</f>
        <v>0.21203554306242151</v>
      </c>
      <c r="AY11" s="67">
        <f>AVERAGE(AY4,AY5)</f>
        <v>0.21496493153238147</v>
      </c>
      <c r="BC11" s="67">
        <f>AVERAGE(BC4,BC5)</f>
        <v>0.215282666727171</v>
      </c>
      <c r="BG11" s="67">
        <f>AVERAGE(BG4,BG5)</f>
        <v>0.2080870458357495</v>
      </c>
      <c r="BK11" s="67">
        <f>AVERAGE(BK4,BK5)</f>
        <v>0.21092411012063547</v>
      </c>
      <c r="BO11" s="67">
        <f>AVERAGE(BO4,BO5)</f>
        <v>0.21355713489572997</v>
      </c>
      <c r="BS11" s="67">
        <f>AVERAGE(BS4,BS5)</f>
        <v>7.91382562163295E-2</v>
      </c>
      <c r="BW11" s="67">
        <f>AVERAGE(BW4,BW5)</f>
        <v>9.1253324112993445E-2</v>
      </c>
    </row>
    <row r="12" spans="1:78" x14ac:dyDescent="0.25">
      <c r="C12" s="28" t="s">
        <v>67</v>
      </c>
      <c r="G12" s="3">
        <f>AVERAGE(G6,G7)</f>
        <v>0.15592275930026617</v>
      </c>
      <c r="K12" s="26">
        <f>AVERAGE(K6,K7)</f>
        <v>4.2120890807250895</v>
      </c>
      <c r="O12" s="26">
        <f>AVERAGE(O6,O7)</f>
        <v>0.25185431502773697</v>
      </c>
      <c r="S12" s="26">
        <f>AVERAGE(S6,S7)</f>
        <v>0.24654019182808951</v>
      </c>
      <c r="W12" s="26">
        <f>AVERAGE(W6,W7)</f>
        <v>0.2398174236275542</v>
      </c>
      <c r="AA12" s="26">
        <f>AVERAGE(AA6,AA7)</f>
        <v>0.23810211938034676</v>
      </c>
      <c r="AE12" s="26">
        <f>AVERAGE(AE6,AE7)</f>
        <v>0.23779655672867323</v>
      </c>
      <c r="AI12" s="26">
        <f>AVERAGE(AI6,AI7)</f>
        <v>0.68865917647490704</v>
      </c>
      <c r="AM12" s="26">
        <f>AVERAGE(AM6,AM7)</f>
        <v>0.24602749000408725</v>
      </c>
      <c r="AQ12" s="26">
        <f>AVERAGE(AQ6,AQ7)</f>
        <v>0.23783316669467253</v>
      </c>
      <c r="AU12" s="26">
        <f>AVERAGE(AU6,AU7)</f>
        <v>0.23383494160791002</v>
      </c>
      <c r="AY12" s="26">
        <f>AVERAGE(AY6,AY7)</f>
        <v>0.23558613651224475</v>
      </c>
      <c r="BC12" s="26">
        <f>AVERAGE(BC6,BC7)</f>
        <v>0.23788034229135596</v>
      </c>
      <c r="BG12" s="26">
        <f>AVERAGE(BG6,BG7)</f>
        <v>0.23241777577715778</v>
      </c>
      <c r="BK12" s="26">
        <f>AVERAGE(BK6,BK7)</f>
        <v>0.23794070083971672</v>
      </c>
      <c r="BO12" s="26">
        <f>AVERAGE(BO6,BO7)</f>
        <v>0.23823406489165949</v>
      </c>
      <c r="BS12" s="26">
        <f>AVERAGE(BS6,BS7)</f>
        <v>0.11480741623483942</v>
      </c>
      <c r="BW12" s="26">
        <f>AVERAGE(BW6,BW7)</f>
        <v>0.13076698603731585</v>
      </c>
    </row>
    <row r="13" spans="1:78" x14ac:dyDescent="0.25">
      <c r="C13" s="28" t="s">
        <v>75</v>
      </c>
      <c r="G13" s="3">
        <f>AVERAGE(G8,G9)</f>
        <v>4.6786072664813175E-2</v>
      </c>
      <c r="K13" s="26">
        <f>AVERAGE(K8,K9)</f>
        <v>4.425654102711067</v>
      </c>
      <c r="O13" s="26">
        <f>AVERAGE(O8,O9)</f>
        <v>0.16548291253643621</v>
      </c>
      <c r="S13" s="26">
        <f>AVERAGE(S8,S9)</f>
        <v>0.15428810514897673</v>
      </c>
      <c r="W13" s="26">
        <f>AVERAGE(W8,W9)</f>
        <v>0.14578491701143731</v>
      </c>
      <c r="AA13" s="26">
        <f>AVERAGE(AA8,AA9)</f>
        <v>0.1429918607580834</v>
      </c>
      <c r="AE13" s="26">
        <f>AVERAGE(AE8,AE9)</f>
        <v>0.13613467758255995</v>
      </c>
      <c r="AI13" s="26">
        <f>AVERAGE(AI8,AI9)</f>
        <v>0.61972162818389931</v>
      </c>
      <c r="AM13" s="26">
        <f>AVERAGE(AM8,AM9)</f>
        <v>0.14551376814216471</v>
      </c>
      <c r="AQ13" s="26">
        <f>AVERAGE(AQ8,AQ9)</f>
        <v>0.14069025979900629</v>
      </c>
      <c r="AU13" s="26">
        <f>AVERAGE(AU8,AU9)</f>
        <v>0.13796663858702046</v>
      </c>
      <c r="AY13" s="26">
        <f>AVERAGE(AY8,AY9)</f>
        <v>0.1402388163535836</v>
      </c>
      <c r="BC13" s="26">
        <f>AVERAGE(BC8,BC9)</f>
        <v>0.14179837418803631</v>
      </c>
      <c r="BG13" s="26">
        <f>AVERAGE(BG8,BG9)</f>
        <v>0.13660646412252817</v>
      </c>
      <c r="BK13" s="26">
        <f>AVERAGE(BK8,BK9)</f>
        <v>0.13787742490763769</v>
      </c>
      <c r="BO13" s="26">
        <f>AVERAGE(BO8,BO9)</f>
        <v>0.13899312949205739</v>
      </c>
      <c r="BS13" s="26">
        <f>AVERAGE(BS8,BS9)</f>
        <v>2.977666256301937E-2</v>
      </c>
      <c r="BW13" s="26">
        <f>AVERAGE(BW8,BW9)</f>
        <v>1.5223637730146946E-2</v>
      </c>
      <c r="BZ13" t="s">
        <v>70</v>
      </c>
    </row>
    <row r="14" spans="1:78" x14ac:dyDescent="0.25">
      <c r="C14" s="28" t="s">
        <v>69</v>
      </c>
      <c r="G14" s="68">
        <f>(G3-G13)/750</f>
        <v>2.6183448377521104E-4</v>
      </c>
      <c r="K14" s="68">
        <f>(K3-K13)/750</f>
        <v>-3.4935945348282972E-4</v>
      </c>
      <c r="O14" s="68">
        <f>(O3-O13)/750</f>
        <v>1.5761947886515498E-4</v>
      </c>
      <c r="S14" s="68">
        <f>(S3-S13)/750</f>
        <v>1.7187578273756307E-4</v>
      </c>
      <c r="W14" s="68">
        <f>(W3-W13)/750</f>
        <v>1.6004880538796689E-4</v>
      </c>
      <c r="AA14" s="68">
        <f>(AA3-AA13)/750</f>
        <v>1.6374097764980882E-4</v>
      </c>
      <c r="AE14" s="68">
        <f>(AE3-AE13)/750</f>
        <v>1.7960724963914673E-4</v>
      </c>
      <c r="AI14" s="68">
        <f>(AI3-AI13)/750</f>
        <v>1.2251147857049682E-4</v>
      </c>
      <c r="AM14" s="68">
        <f>(AM3-AM13)/750</f>
        <v>1.6767240888058572E-4</v>
      </c>
      <c r="AQ14" s="68">
        <f>(AQ3-AQ13)/750</f>
        <v>1.7014327883586625E-4</v>
      </c>
      <c r="AU14" s="68">
        <f>(AU3-AU13)/750</f>
        <v>1.6462605965530071E-4</v>
      </c>
      <c r="AY14" s="68">
        <f>(AY3-AY13)/750</f>
        <v>1.6470025021751516E-4</v>
      </c>
      <c r="BC14" s="68">
        <f>(BC3-BC13)/750</f>
        <v>1.6709384626639623E-4</v>
      </c>
      <c r="BG14" s="68">
        <f>(BG3-BG13)/750</f>
        <v>1.6634198030590115E-4</v>
      </c>
      <c r="BK14" s="68">
        <f>(BK3-BK13)/750</f>
        <v>1.7936023729019904E-4</v>
      </c>
      <c r="BO14" s="68">
        <f>(BO3-BO13)/750</f>
        <v>1.7648534111632349E-4</v>
      </c>
      <c r="BS14" s="68">
        <f>(BS3-BS13)/750</f>
        <v>3.1562439634775548E-4</v>
      </c>
      <c r="BW14" s="68">
        <f>(BW3-BW13)/750</f>
        <v>3.5525905413948599E-4</v>
      </c>
      <c r="BZ14" s="69">
        <f>SUM(K15,O14,S14,W14,AA14,AE14,AI14,AM14,AQ14,AU14,AY14,BC14,BG14,BK14,BO14)</f>
        <v>2.4718271754182253E-3</v>
      </c>
    </row>
    <row r="15" spans="1:78" x14ac:dyDescent="0.25">
      <c r="K15" s="69">
        <v>1.6000000000000001E-4</v>
      </c>
      <c r="BZ15" s="69">
        <f>SUM(G14,K15,O14,S14,W14,AA14,AE14,AI14,AM14,AQ14,AU14,AY14,BC14,BG14,BK14,BO14,BS14,BW14)</f>
        <v>3.4045451096806779E-3</v>
      </c>
    </row>
    <row r="16" spans="1:78" x14ac:dyDescent="0.25">
      <c r="C16" s="28" t="s">
        <v>71</v>
      </c>
      <c r="F16" s="3">
        <f>AVERAGE(F8,F9)</f>
        <v>0.3119071510987545</v>
      </c>
      <c r="J16" s="26">
        <f>AVERAGE(J8,J9)</f>
        <v>29.504360684740448</v>
      </c>
      <c r="N16" s="26">
        <f>AVERAGE(N8,N9)</f>
        <v>1.103219416909575</v>
      </c>
      <c r="R16" s="26">
        <f>AVERAGE(R8,R9)</f>
        <v>1.0285873676598449</v>
      </c>
      <c r="V16" s="26">
        <f>AVERAGE(V8,V9)</f>
        <v>0.97189944674291551</v>
      </c>
      <c r="Z16" s="26">
        <f>AVERAGE(Z8,Z9)</f>
        <v>0.95327907172055593</v>
      </c>
      <c r="AD16" s="26">
        <f>AVERAGE(AD8,AD9)</f>
        <v>0.90756451721706644</v>
      </c>
      <c r="AH16" s="26">
        <f>AVERAGE(AH8,AH9)</f>
        <v>4.1314775212259951</v>
      </c>
      <c r="AL16" s="26">
        <f>AVERAGE(AL8,AL9)</f>
        <v>0.97009178761443149</v>
      </c>
      <c r="AP16" s="26">
        <f>AVERAGE(AP8,AP9)</f>
        <v>0.93793506532670867</v>
      </c>
      <c r="AT16" s="26">
        <f>AVERAGE(AT8,AT9)</f>
        <v>0.91977759058013642</v>
      </c>
      <c r="AX16" s="26">
        <f>AVERAGE(AX8,AX9)</f>
        <v>0.93492544235722408</v>
      </c>
      <c r="BB16" s="26">
        <f>AVERAGE(BB8,BB9)</f>
        <v>0.94532249458690898</v>
      </c>
      <c r="BF16" s="26">
        <f>AVERAGE(BF8,BF9)</f>
        <v>0.9107097608168544</v>
      </c>
      <c r="BJ16" s="26">
        <f>AVERAGE(BJ8,BJ9)</f>
        <v>0.91918283271758461</v>
      </c>
      <c r="BN16" s="26">
        <f>AVERAGE(BN8,BN9)</f>
        <v>0.92662086328038251</v>
      </c>
      <c r="BR16" s="26">
        <f>AVERAGE(BR8,BR9)</f>
        <v>0.19851108375346249</v>
      </c>
      <c r="BV16" s="26">
        <f>AVERAGE(BV8,BV9)</f>
        <v>0.10149091820097965</v>
      </c>
    </row>
    <row r="17" spans="3:78" x14ac:dyDescent="0.25">
      <c r="C17" s="28" t="s">
        <v>72</v>
      </c>
      <c r="F17" s="3">
        <f>(F3-F16)/F16</f>
        <v>4.1973145349961909</v>
      </c>
      <c r="J17" s="26">
        <f>(J3-J16)/J16</f>
        <v>-5.9204715061580239E-2</v>
      </c>
      <c r="N17" s="26">
        <f>(N3-N16)/N16</f>
        <v>0.71436142461438468</v>
      </c>
      <c r="R17" s="26">
        <f>(R3-R16)/R16</f>
        <v>0.83549433009565488</v>
      </c>
      <c r="V17" s="26">
        <f>(V3-V16)/V16</f>
        <v>0.82338150270756671</v>
      </c>
      <c r="Z17" s="26">
        <f>(Z3-Z16)/Z16</f>
        <v>0.8588302340167594</v>
      </c>
      <c r="AD17" s="26">
        <f>(AD3-AD16)/AD16</f>
        <v>0.98950127639349517</v>
      </c>
      <c r="AH17" s="26">
        <f>(AH3-AH16)/AH16</f>
        <v>0.1482659386878889</v>
      </c>
      <c r="AL17" s="26">
        <f>(AL3-AL16)/AL16</f>
        <v>0.86420899043435695</v>
      </c>
      <c r="AP17" s="26">
        <f>(AP3-AP16)/AP16</f>
        <v>0.90700990466008802</v>
      </c>
      <c r="AT17" s="26">
        <f>(AT3-AT16)/AT16</f>
        <v>0.89492319307032264</v>
      </c>
      <c r="AX17" s="26">
        <f>(AX3-AX16)/AX16</f>
        <v>0.88082023846873292</v>
      </c>
      <c r="BB17" s="26">
        <f>(BB3-BB16)/BB16</f>
        <v>0.88379281791772868</v>
      </c>
      <c r="BF17" s="26">
        <f>(BF3-BF16)/BF16</f>
        <v>0.9132546254731142</v>
      </c>
      <c r="BJ17" s="26">
        <f>(BJ3-BJ16)/BJ16</f>
        <v>0.9756504957774097</v>
      </c>
      <c r="BN17" s="26">
        <f>(BN3-BN16)/BN16</f>
        <v>0.95230610549571393</v>
      </c>
      <c r="BR17" s="26">
        <f>(BR3-BR16)/BR16</f>
        <v>7.9497927868788407</v>
      </c>
      <c r="BV17" s="26">
        <f>(BV3-BV16)/BV16</f>
        <v>17.50201202416833</v>
      </c>
      <c r="BZ17" t="s">
        <v>74</v>
      </c>
    </row>
    <row r="18" spans="3:78" x14ac:dyDescent="0.25">
      <c r="C18" s="28" t="s">
        <v>73</v>
      </c>
      <c r="F18" s="3">
        <f>(F17*150)/0.75</f>
        <v>839.46290699923827</v>
      </c>
      <c r="J18" s="26">
        <f>(J17*150)/0.75</f>
        <v>-11.840943012316048</v>
      </c>
      <c r="N18" s="26">
        <f>(N17*150)/0.75</f>
        <v>142.87228492287693</v>
      </c>
      <c r="R18" s="26">
        <f>(R17*150)/0.75</f>
        <v>167.09886601913098</v>
      </c>
      <c r="V18" s="26">
        <f>(V17*150)/0.75</f>
        <v>164.67630054151334</v>
      </c>
      <c r="Z18" s="26">
        <f>(Z17*150)/0.75</f>
        <v>171.76604680335188</v>
      </c>
      <c r="AD18" s="26">
        <f>(AD17*150)/0.75</f>
        <v>197.90025527869901</v>
      </c>
      <c r="AH18" s="26">
        <f>(AH17*150)/0.75</f>
        <v>29.653187737577781</v>
      </c>
      <c r="AL18" s="26">
        <f>(AL17*150)/0.75</f>
        <v>172.84179808687136</v>
      </c>
      <c r="AP18" s="26">
        <f>(AP17*150)/0.75</f>
        <v>181.40198093201761</v>
      </c>
      <c r="AT18" s="26">
        <f>(AT17*150)/0.75</f>
        <v>178.98463861406455</v>
      </c>
      <c r="AX18" s="26">
        <f>(AX17*150)/0.75</f>
        <v>176.1640476937466</v>
      </c>
      <c r="BB18" s="26">
        <f>(BB17*150)/0.75</f>
        <v>176.75856358354574</v>
      </c>
      <c r="BF18" s="26">
        <f>(BF17*150)/0.75</f>
        <v>182.65092509462283</v>
      </c>
      <c r="BJ18" s="26">
        <f>(BJ17*150)/0.75</f>
        <v>195.13009915548196</v>
      </c>
      <c r="BN18" s="26">
        <f>(BN17*150)/0.75</f>
        <v>190.46122109914279</v>
      </c>
      <c r="BR18" s="26">
        <f>(BR17*150)/0.75</f>
        <v>1589.9585573757684</v>
      </c>
      <c r="BV18" s="26">
        <f>(BV17*150)/0.75</f>
        <v>3500.4024048336664</v>
      </c>
      <c r="BZ18">
        <f>AVERAGE(J18,N18,R18,V18,Z18,AD18,AH18,AL18,AP18,AT18,AX18,BB18,BF18,BJ18,BN18)</f>
        <v>154.43461817002182</v>
      </c>
    </row>
    <row r="19" spans="3:78" x14ac:dyDescent="0.25">
      <c r="BZ19">
        <f>AVERAGE(F18,J18,N18,R18,V18,Z18,AD18,AH18,AL18,AP18,AT18,AX18,BB18,BF18,BJ18,BN18,BR18,BV18)</f>
        <v>458.13017454216669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28"/>
  <sheetViews>
    <sheetView topLeftCell="A3" workbookViewId="0">
      <selection activeCell="P3" sqref="P3"/>
    </sheetView>
  </sheetViews>
  <sheetFormatPr defaultRowHeight="15" x14ac:dyDescent="0.25"/>
  <cols>
    <col min="4" max="4" width="12.28515625" customWidth="1"/>
    <col min="5" max="5" width="12" customWidth="1"/>
    <col min="7" max="7" width="11.28515625" customWidth="1"/>
    <col min="8" max="8" width="12" customWidth="1"/>
    <col min="9" max="9" width="15" customWidth="1"/>
    <col min="11" max="11" width="11.5703125" customWidth="1"/>
    <col min="12" max="12" width="12" customWidth="1"/>
    <col min="14" max="14" width="11.85546875" customWidth="1"/>
    <col min="15" max="15" width="11.140625" customWidth="1"/>
    <col min="16" max="16" width="15.7109375" customWidth="1"/>
    <col min="18" max="18" width="11.28515625" customWidth="1"/>
    <col min="19" max="19" width="10.42578125" customWidth="1"/>
    <col min="21" max="21" width="11.42578125" customWidth="1"/>
    <col min="22" max="22" width="13" customWidth="1"/>
    <col min="23" max="23" width="13.7109375" customWidth="1"/>
  </cols>
  <sheetData>
    <row r="3" spans="1:23" ht="53.25" customHeight="1" x14ac:dyDescent="0.25">
      <c r="B3" s="75" t="s">
        <v>76</v>
      </c>
      <c r="C3" s="75"/>
      <c r="D3" s="75"/>
      <c r="E3" s="75"/>
      <c r="F3" s="75"/>
      <c r="G3" s="75"/>
      <c r="H3" s="75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</row>
    <row r="4" spans="1:23" ht="30" customHeight="1" x14ac:dyDescent="0.25">
      <c r="B4" s="76" t="s">
        <v>68</v>
      </c>
      <c r="C4" s="76"/>
      <c r="D4" s="76"/>
      <c r="E4" s="76"/>
      <c r="F4" s="76"/>
      <c r="G4" s="76"/>
      <c r="H4" s="7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</row>
    <row r="5" spans="1:23" ht="15.75" thickBot="1" x14ac:dyDescent="0.3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23" x14ac:dyDescent="0.25">
      <c r="B6" s="43"/>
      <c r="C6" s="35"/>
      <c r="D6" s="73" t="s">
        <v>35</v>
      </c>
      <c r="E6" s="74"/>
      <c r="F6" s="74"/>
      <c r="G6" s="31"/>
      <c r="H6" s="32"/>
      <c r="I6" s="36"/>
      <c r="J6" s="29"/>
      <c r="K6" s="73" t="s">
        <v>36</v>
      </c>
      <c r="L6" s="74"/>
      <c r="M6" s="74"/>
      <c r="N6" s="74"/>
      <c r="O6" s="32"/>
      <c r="P6" s="36"/>
      <c r="Q6" s="29"/>
      <c r="R6" s="73" t="s">
        <v>75</v>
      </c>
      <c r="S6" s="74"/>
      <c r="T6" s="74"/>
      <c r="U6" s="74"/>
      <c r="V6" s="35"/>
      <c r="W6" s="37"/>
    </row>
    <row r="7" spans="1:23" x14ac:dyDescent="0.25">
      <c r="B7" s="46"/>
      <c r="C7" s="47"/>
      <c r="D7" s="77" t="s">
        <v>37</v>
      </c>
      <c r="E7" s="78"/>
      <c r="F7" s="56"/>
      <c r="G7" s="78" t="s">
        <v>38</v>
      </c>
      <c r="H7" s="79"/>
      <c r="I7" s="57"/>
      <c r="J7" s="29"/>
      <c r="K7" s="46"/>
      <c r="L7" s="56"/>
      <c r="M7" s="56"/>
      <c r="N7" s="56"/>
      <c r="O7" s="42"/>
      <c r="P7" s="57"/>
      <c r="Q7" s="29"/>
      <c r="R7" s="46"/>
      <c r="S7" s="56"/>
      <c r="T7" s="56"/>
      <c r="U7" s="56"/>
      <c r="V7" s="47"/>
      <c r="W7" s="58"/>
    </row>
    <row r="8" spans="1:23" ht="30" x14ac:dyDescent="0.25">
      <c r="B8" s="59" t="s">
        <v>39</v>
      </c>
      <c r="C8" s="60" t="s">
        <v>40</v>
      </c>
      <c r="D8" s="61" t="s">
        <v>41</v>
      </c>
      <c r="E8" s="62" t="s">
        <v>42</v>
      </c>
      <c r="F8" s="63" t="s">
        <v>43</v>
      </c>
      <c r="G8" s="62" t="s">
        <v>44</v>
      </c>
      <c r="H8" s="64" t="s">
        <v>45</v>
      </c>
      <c r="I8" s="65" t="s">
        <v>46</v>
      </c>
      <c r="J8" s="66"/>
      <c r="K8" s="61" t="s">
        <v>41</v>
      </c>
      <c r="L8" s="62" t="s">
        <v>42</v>
      </c>
      <c r="M8" s="63" t="s">
        <v>43</v>
      </c>
      <c r="N8" s="62" t="s">
        <v>44</v>
      </c>
      <c r="O8" s="64" t="s">
        <v>45</v>
      </c>
      <c r="P8" s="65" t="s">
        <v>46</v>
      </c>
      <c r="Q8" s="66"/>
      <c r="R8" s="61" t="s">
        <v>41</v>
      </c>
      <c r="S8" s="62" t="s">
        <v>42</v>
      </c>
      <c r="T8" s="63" t="s">
        <v>43</v>
      </c>
      <c r="U8" s="62" t="s">
        <v>44</v>
      </c>
      <c r="V8" s="64" t="s">
        <v>45</v>
      </c>
      <c r="W8" s="65" t="s">
        <v>46</v>
      </c>
    </row>
    <row r="9" spans="1:23" x14ac:dyDescent="0.25">
      <c r="A9">
        <v>1</v>
      </c>
      <c r="B9" s="44" t="s">
        <v>47</v>
      </c>
      <c r="C9" s="42">
        <v>44.96</v>
      </c>
      <c r="D9" s="49">
        <v>0.24299999999999999</v>
      </c>
      <c r="E9" s="50">
        <f>(D9/C9)*1000</f>
        <v>5.4048042704626331</v>
      </c>
      <c r="F9" s="33">
        <v>0.12</v>
      </c>
      <c r="G9" s="54">
        <f>D9-F9</f>
        <v>0.123</v>
      </c>
      <c r="H9" s="55">
        <f>(G9/C9)*1000</f>
        <v>2.7357651245551597</v>
      </c>
      <c r="I9" s="39">
        <f>H9/E9</f>
        <v>0.50617283950617276</v>
      </c>
      <c r="J9" s="30"/>
      <c r="K9" s="49">
        <v>0.24299999999999999</v>
      </c>
      <c r="L9" s="50">
        <f>(K9/C9)*1000</f>
        <v>5.4048042704626331</v>
      </c>
      <c r="M9" s="33">
        <v>0.156</v>
      </c>
      <c r="N9" s="54">
        <f>K9-M9</f>
        <v>8.6999999999999994E-2</v>
      </c>
      <c r="O9" s="55">
        <f>(N9/C9)*1000</f>
        <v>1.935053380782918</v>
      </c>
      <c r="P9" s="39">
        <f>O9/L9</f>
        <v>0.35802469135802467</v>
      </c>
      <c r="Q9" s="30"/>
      <c r="R9" s="49">
        <v>0.24299999999999999</v>
      </c>
      <c r="S9" s="50">
        <f>(R9/C9)*1000</f>
        <v>5.4048042704626331</v>
      </c>
      <c r="T9" s="33">
        <v>4.7E-2</v>
      </c>
      <c r="U9" s="54">
        <f>R9-T9</f>
        <v>0.19600000000000001</v>
      </c>
      <c r="V9" s="55">
        <f>(U9/C9)*1000</f>
        <v>4.3594306049822071</v>
      </c>
      <c r="W9" s="39">
        <f>V9/S9</f>
        <v>0.80658436213991791</v>
      </c>
    </row>
    <row r="10" spans="1:23" x14ac:dyDescent="0.25">
      <c r="A10">
        <v>2</v>
      </c>
      <c r="B10" s="44" t="s">
        <v>48</v>
      </c>
      <c r="C10" s="42">
        <v>88.91</v>
      </c>
      <c r="D10" s="49">
        <v>4.16</v>
      </c>
      <c r="E10" s="50">
        <f t="shared" ref="E10:E26" si="0">(D10/C10)*1000</f>
        <v>46.788887639185695</v>
      </c>
      <c r="F10" s="33">
        <v>4.63</v>
      </c>
      <c r="G10" s="54">
        <f t="shared" ref="G10:G26" si="1">D10-F10</f>
        <v>-0.46999999999999975</v>
      </c>
      <c r="H10" s="55">
        <f t="shared" ref="H10:H26" si="2">(G10/C10)*1000</f>
        <v>-5.2862445169272272</v>
      </c>
      <c r="I10" s="39">
        <f t="shared" ref="I10:I26" si="3">H10/E10</f>
        <v>-0.11298076923076918</v>
      </c>
      <c r="J10" s="30"/>
      <c r="K10" s="49">
        <v>4.16</v>
      </c>
      <c r="L10" s="50">
        <f t="shared" ref="L10:L26" si="4">(K10/C10)*1000</f>
        <v>46.788887639185695</v>
      </c>
      <c r="M10" s="33">
        <v>4.21</v>
      </c>
      <c r="N10" s="54">
        <f t="shared" ref="N10:N26" si="5">K10-M10</f>
        <v>-4.9999999999999822E-2</v>
      </c>
      <c r="O10" s="55">
        <f t="shared" ref="O10:O26" si="6">(N10/C10)*1000</f>
        <v>-0.56236643797097996</v>
      </c>
      <c r="P10" s="39">
        <f t="shared" ref="P10:P26" si="7">O10/L10</f>
        <v>-1.2019230769230728E-2</v>
      </c>
      <c r="Q10" s="30"/>
      <c r="R10" s="49">
        <v>4.16</v>
      </c>
      <c r="S10" s="50">
        <f t="shared" ref="S10:S26" si="8">(R10/C10)*1000</f>
        <v>46.788887639185695</v>
      </c>
      <c r="T10" s="33">
        <v>4.2300000000000004</v>
      </c>
      <c r="U10" s="54">
        <f t="shared" ref="U10:U26" si="9">R10-T10</f>
        <v>-7.0000000000000284E-2</v>
      </c>
      <c r="V10" s="55">
        <f t="shared" ref="V10:V26" si="10">(U10/C10)*1000</f>
        <v>-0.78731301315937785</v>
      </c>
      <c r="W10" s="39">
        <f t="shared" ref="W10:W26" si="11">V10/S10</f>
        <v>-1.6826923076923146E-2</v>
      </c>
    </row>
    <row r="11" spans="1:23" x14ac:dyDescent="0.25">
      <c r="A11">
        <v>3</v>
      </c>
      <c r="B11" s="44" t="s">
        <v>49</v>
      </c>
      <c r="C11" s="42">
        <v>138.91</v>
      </c>
      <c r="D11" s="49">
        <v>0.28399999999999997</v>
      </c>
      <c r="E11" s="50">
        <f t="shared" si="0"/>
        <v>2.0444892376358794</v>
      </c>
      <c r="F11" s="33">
        <v>0.23799999999999999</v>
      </c>
      <c r="G11" s="54">
        <f t="shared" si="1"/>
        <v>4.5999999999999985E-2</v>
      </c>
      <c r="H11" s="55">
        <f t="shared" si="2"/>
        <v>0.33114966525088174</v>
      </c>
      <c r="I11" s="39">
        <f t="shared" si="3"/>
        <v>0.16197183098591542</v>
      </c>
      <c r="J11" s="30"/>
      <c r="K11" s="49">
        <v>0.28399999999999997</v>
      </c>
      <c r="L11" s="50">
        <f t="shared" si="4"/>
        <v>2.0444892376358794</v>
      </c>
      <c r="M11" s="33">
        <v>0.252</v>
      </c>
      <c r="N11" s="54">
        <f t="shared" si="5"/>
        <v>3.1999999999999973E-2</v>
      </c>
      <c r="O11" s="55">
        <f t="shared" si="6"/>
        <v>0.23036498452235241</v>
      </c>
      <c r="P11" s="39">
        <f t="shared" si="7"/>
        <v>0.11267605633802807</v>
      </c>
      <c r="Q11" s="30"/>
      <c r="R11" s="49">
        <v>0.28399999999999997</v>
      </c>
      <c r="S11" s="50">
        <f t="shared" si="8"/>
        <v>2.0444892376358794</v>
      </c>
      <c r="T11" s="33">
        <v>0.16500000000000001</v>
      </c>
      <c r="U11" s="54">
        <f t="shared" si="9"/>
        <v>0.11899999999999997</v>
      </c>
      <c r="V11" s="55">
        <f t="shared" si="10"/>
        <v>0.85666978619249845</v>
      </c>
      <c r="W11" s="39">
        <f t="shared" si="11"/>
        <v>0.41901408450704208</v>
      </c>
    </row>
    <row r="12" spans="1:23" x14ac:dyDescent="0.25">
      <c r="A12">
        <v>4</v>
      </c>
      <c r="B12" s="44" t="s">
        <v>50</v>
      </c>
      <c r="C12" s="42">
        <v>140.12</v>
      </c>
      <c r="D12" s="49">
        <v>0.28299999999999997</v>
      </c>
      <c r="E12" s="50">
        <f t="shared" si="0"/>
        <v>2.0196974022266625</v>
      </c>
      <c r="F12" s="33">
        <v>0.22800000000000001</v>
      </c>
      <c r="G12" s="54">
        <f t="shared" si="1"/>
        <v>5.4999999999999966E-2</v>
      </c>
      <c r="H12" s="55">
        <f t="shared" si="2"/>
        <v>0.39252069654581762</v>
      </c>
      <c r="I12" s="39">
        <f t="shared" si="3"/>
        <v>0.19434628975265009</v>
      </c>
      <c r="J12" s="30"/>
      <c r="K12" s="49">
        <v>0.28299999999999997</v>
      </c>
      <c r="L12" s="50">
        <f t="shared" si="4"/>
        <v>2.0196974022266625</v>
      </c>
      <c r="M12" s="33">
        <v>0.247</v>
      </c>
      <c r="N12" s="54">
        <f t="shared" si="5"/>
        <v>3.5999999999999976E-2</v>
      </c>
      <c r="O12" s="55">
        <f t="shared" si="6"/>
        <v>0.25692263773908058</v>
      </c>
      <c r="P12" s="39">
        <f t="shared" si="7"/>
        <v>0.12720848056537096</v>
      </c>
      <c r="Q12" s="30"/>
      <c r="R12" s="49">
        <v>0.28299999999999997</v>
      </c>
      <c r="S12" s="50">
        <f t="shared" si="8"/>
        <v>2.0196974022266625</v>
      </c>
      <c r="T12" s="33">
        <v>0.154</v>
      </c>
      <c r="U12" s="54">
        <f t="shared" si="9"/>
        <v>0.12899999999999998</v>
      </c>
      <c r="V12" s="55">
        <f t="shared" si="10"/>
        <v>0.9206394518983726</v>
      </c>
      <c r="W12" s="39">
        <f t="shared" si="11"/>
        <v>0.45583038869257947</v>
      </c>
    </row>
    <row r="13" spans="1:23" x14ac:dyDescent="0.25">
      <c r="A13">
        <v>5</v>
      </c>
      <c r="B13" s="44" t="s">
        <v>51</v>
      </c>
      <c r="C13" s="42">
        <v>140.91</v>
      </c>
      <c r="D13" s="49">
        <v>0.26600000000000001</v>
      </c>
      <c r="E13" s="50">
        <f t="shared" si="0"/>
        <v>1.8877297565822158</v>
      </c>
      <c r="F13" s="33">
        <v>0.218</v>
      </c>
      <c r="G13" s="54">
        <f t="shared" si="1"/>
        <v>4.8000000000000015E-2</v>
      </c>
      <c r="H13" s="55">
        <f t="shared" si="2"/>
        <v>0.34064296359378338</v>
      </c>
      <c r="I13" s="39">
        <f t="shared" si="3"/>
        <v>0.18045112781954892</v>
      </c>
      <c r="J13" s="30"/>
      <c r="K13" s="49">
        <v>0.26600000000000001</v>
      </c>
      <c r="L13" s="50">
        <f t="shared" si="4"/>
        <v>1.8877297565822158</v>
      </c>
      <c r="M13" s="33">
        <v>0.24</v>
      </c>
      <c r="N13" s="54">
        <f t="shared" si="5"/>
        <v>2.6000000000000023E-2</v>
      </c>
      <c r="O13" s="55">
        <f t="shared" si="6"/>
        <v>0.18451493861329943</v>
      </c>
      <c r="P13" s="39">
        <f t="shared" si="7"/>
        <v>9.7744360902255717E-2</v>
      </c>
      <c r="Q13" s="30"/>
      <c r="R13" s="49">
        <v>0.26600000000000001</v>
      </c>
      <c r="S13" s="50">
        <f t="shared" si="8"/>
        <v>1.8877297565822158</v>
      </c>
      <c r="T13" s="33">
        <v>0.14599999999999999</v>
      </c>
      <c r="U13" s="54">
        <f t="shared" si="9"/>
        <v>0.12000000000000002</v>
      </c>
      <c r="V13" s="55">
        <f t="shared" si="10"/>
        <v>0.85160740898445841</v>
      </c>
      <c r="W13" s="39">
        <f t="shared" si="11"/>
        <v>0.45112781954887227</v>
      </c>
    </row>
    <row r="14" spans="1:23" x14ac:dyDescent="0.25">
      <c r="A14">
        <v>6</v>
      </c>
      <c r="B14" s="44" t="s">
        <v>52</v>
      </c>
      <c r="C14" s="42">
        <v>144.24</v>
      </c>
      <c r="D14" s="49">
        <v>0.26600000000000001</v>
      </c>
      <c r="E14" s="50">
        <f t="shared" si="0"/>
        <v>1.844148641153633</v>
      </c>
      <c r="F14" s="33">
        <v>0.215</v>
      </c>
      <c r="G14" s="54">
        <f t="shared" si="1"/>
        <v>5.1000000000000018E-2</v>
      </c>
      <c r="H14" s="55">
        <f t="shared" si="2"/>
        <v>0.35357737104825299</v>
      </c>
      <c r="I14" s="39">
        <f t="shared" si="3"/>
        <v>0.19172932330827069</v>
      </c>
      <c r="J14" s="30"/>
      <c r="K14" s="49">
        <v>0.26600000000000001</v>
      </c>
      <c r="L14" s="50">
        <f t="shared" si="4"/>
        <v>1.844148641153633</v>
      </c>
      <c r="M14" s="33">
        <v>0.23799999999999999</v>
      </c>
      <c r="N14" s="54">
        <f t="shared" si="5"/>
        <v>2.8000000000000025E-2</v>
      </c>
      <c r="O14" s="55">
        <f t="shared" si="6"/>
        <v>0.19412090959511941</v>
      </c>
      <c r="P14" s="39">
        <f t="shared" si="7"/>
        <v>0.10526315789473692</v>
      </c>
      <c r="Q14" s="30"/>
      <c r="R14" s="49">
        <v>0.26600000000000001</v>
      </c>
      <c r="S14" s="50">
        <f t="shared" si="8"/>
        <v>1.844148641153633</v>
      </c>
      <c r="T14" s="33">
        <v>0.14299999999999999</v>
      </c>
      <c r="U14" s="54">
        <f t="shared" si="9"/>
        <v>0.12300000000000003</v>
      </c>
      <c r="V14" s="55">
        <f t="shared" si="10"/>
        <v>0.85274542429284539</v>
      </c>
      <c r="W14" s="39">
        <f t="shared" si="11"/>
        <v>0.46240601503759404</v>
      </c>
    </row>
    <row r="15" spans="1:23" x14ac:dyDescent="0.25">
      <c r="A15">
        <v>7</v>
      </c>
      <c r="B15" s="44" t="s">
        <v>53</v>
      </c>
      <c r="C15" s="42">
        <v>150.36000000000001</v>
      </c>
      <c r="D15" s="49">
        <v>0.27100000000000002</v>
      </c>
      <c r="E15" s="50">
        <f t="shared" si="0"/>
        <v>1.802341048151104</v>
      </c>
      <c r="F15" s="33">
        <v>0.21299999999999999</v>
      </c>
      <c r="G15" s="54">
        <f t="shared" si="1"/>
        <v>5.8000000000000024E-2</v>
      </c>
      <c r="H15" s="55">
        <f t="shared" si="2"/>
        <v>0.38574088853418476</v>
      </c>
      <c r="I15" s="39">
        <f t="shared" si="3"/>
        <v>0.21402214022140228</v>
      </c>
      <c r="J15" s="30"/>
      <c r="K15" s="49">
        <v>0.27100000000000002</v>
      </c>
      <c r="L15" s="50">
        <f t="shared" si="4"/>
        <v>1.802341048151104</v>
      </c>
      <c r="M15" s="33">
        <v>0.23799999999999999</v>
      </c>
      <c r="N15" s="54">
        <f t="shared" si="5"/>
        <v>3.3000000000000029E-2</v>
      </c>
      <c r="O15" s="55">
        <f t="shared" si="6"/>
        <v>0.21947326416600177</v>
      </c>
      <c r="P15" s="39">
        <f t="shared" si="7"/>
        <v>0.12177121771217722</v>
      </c>
      <c r="Q15" s="30"/>
      <c r="R15" s="49">
        <v>0.27100000000000002</v>
      </c>
      <c r="S15" s="50">
        <f t="shared" si="8"/>
        <v>1.802341048151104</v>
      </c>
      <c r="T15" s="33">
        <v>0.13600000000000001</v>
      </c>
      <c r="U15" s="54">
        <f t="shared" si="9"/>
        <v>0.13500000000000001</v>
      </c>
      <c r="V15" s="55">
        <f t="shared" si="10"/>
        <v>0.89784517158818833</v>
      </c>
      <c r="W15" s="39">
        <f t="shared" si="11"/>
        <v>0.49815498154981552</v>
      </c>
    </row>
    <row r="16" spans="1:23" x14ac:dyDescent="0.25">
      <c r="A16">
        <v>8</v>
      </c>
      <c r="B16" s="44" t="s">
        <v>54</v>
      </c>
      <c r="C16" s="42">
        <v>151.96</v>
      </c>
      <c r="D16" s="49">
        <v>0.71099999999999997</v>
      </c>
      <c r="E16" s="50">
        <f t="shared" si="0"/>
        <v>4.6788628586470118</v>
      </c>
      <c r="F16" s="33">
        <v>0.71399999999999997</v>
      </c>
      <c r="G16" s="54">
        <f t="shared" si="1"/>
        <v>-3.0000000000000027E-3</v>
      </c>
      <c r="H16" s="55">
        <f t="shared" si="2"/>
        <v>-1.9742037378257454E-2</v>
      </c>
      <c r="I16" s="39">
        <f t="shared" si="3"/>
        <v>-4.2194092827004259E-3</v>
      </c>
      <c r="J16" s="30"/>
      <c r="K16" s="49">
        <v>0.71099999999999997</v>
      </c>
      <c r="L16" s="50">
        <f t="shared" si="4"/>
        <v>4.6788628586470118</v>
      </c>
      <c r="M16" s="33">
        <v>0.68899999999999995</v>
      </c>
      <c r="N16" s="54">
        <f t="shared" si="5"/>
        <v>2.200000000000002E-2</v>
      </c>
      <c r="O16" s="55">
        <f t="shared" si="6"/>
        <v>0.14477494077388797</v>
      </c>
      <c r="P16" s="39">
        <f t="shared" si="7"/>
        <v>3.094233473980312E-2</v>
      </c>
      <c r="Q16" s="30"/>
      <c r="R16" s="49">
        <v>0.71099999999999997</v>
      </c>
      <c r="S16" s="50">
        <f t="shared" si="8"/>
        <v>4.6788628586470118</v>
      </c>
      <c r="T16" s="33">
        <v>0.62</v>
      </c>
      <c r="U16" s="54">
        <f t="shared" si="9"/>
        <v>9.099999999999997E-2</v>
      </c>
      <c r="V16" s="55">
        <f t="shared" si="10"/>
        <v>0.59884180047380864</v>
      </c>
      <c r="W16" s="39">
        <f t="shared" si="11"/>
        <v>0.12798874824191275</v>
      </c>
    </row>
    <row r="17" spans="1:23" x14ac:dyDescent="0.25">
      <c r="A17">
        <v>9</v>
      </c>
      <c r="B17" s="44" t="s">
        <v>55</v>
      </c>
      <c r="C17" s="42">
        <v>157.25</v>
      </c>
      <c r="D17" s="49">
        <v>0.27100000000000002</v>
      </c>
      <c r="E17" s="50">
        <f t="shared" si="0"/>
        <v>1.7233704292527823</v>
      </c>
      <c r="F17" s="33">
        <v>0.222</v>
      </c>
      <c r="G17" s="54">
        <f t="shared" si="1"/>
        <v>4.9000000000000016E-2</v>
      </c>
      <c r="H17" s="55">
        <f t="shared" si="2"/>
        <v>0.31160572337042935</v>
      </c>
      <c r="I17" s="39">
        <f t="shared" si="3"/>
        <v>0.18081180811808123</v>
      </c>
      <c r="J17" s="30"/>
      <c r="K17" s="49">
        <v>0.27100000000000002</v>
      </c>
      <c r="L17" s="50">
        <f t="shared" si="4"/>
        <v>1.7233704292527823</v>
      </c>
      <c r="M17" s="33">
        <v>0.246</v>
      </c>
      <c r="N17" s="54">
        <f t="shared" si="5"/>
        <v>2.5000000000000022E-2</v>
      </c>
      <c r="O17" s="55">
        <f t="shared" si="6"/>
        <v>0.15898251192368854</v>
      </c>
      <c r="P17" s="39">
        <f t="shared" si="7"/>
        <v>9.2250922509225175E-2</v>
      </c>
      <c r="Q17" s="30"/>
      <c r="R17" s="49">
        <v>0.27100000000000002</v>
      </c>
      <c r="S17" s="50">
        <f t="shared" si="8"/>
        <v>1.7233704292527823</v>
      </c>
      <c r="T17" s="33">
        <v>0.14599999999999999</v>
      </c>
      <c r="U17" s="54">
        <f t="shared" si="9"/>
        <v>0.12500000000000003</v>
      </c>
      <c r="V17" s="55">
        <f t="shared" si="10"/>
        <v>0.79491255961844209</v>
      </c>
      <c r="W17" s="39">
        <f t="shared" si="11"/>
        <v>0.46125461254612549</v>
      </c>
    </row>
    <row r="18" spans="1:23" x14ac:dyDescent="0.25">
      <c r="A18">
        <v>10</v>
      </c>
      <c r="B18" s="44" t="s">
        <v>56</v>
      </c>
      <c r="C18" s="42">
        <v>158.93</v>
      </c>
      <c r="D18" s="49">
        <v>0.26800000000000002</v>
      </c>
      <c r="E18" s="50">
        <f t="shared" si="0"/>
        <v>1.6862769772855974</v>
      </c>
      <c r="F18" s="33">
        <v>0.216</v>
      </c>
      <c r="G18" s="54">
        <f t="shared" si="1"/>
        <v>5.2000000000000018E-2</v>
      </c>
      <c r="H18" s="55">
        <f t="shared" si="2"/>
        <v>0.32718807021959362</v>
      </c>
      <c r="I18" s="39">
        <f t="shared" si="3"/>
        <v>0.19402985074626872</v>
      </c>
      <c r="J18" s="30"/>
      <c r="K18" s="49">
        <v>0.26800000000000002</v>
      </c>
      <c r="L18" s="50">
        <f t="shared" si="4"/>
        <v>1.6862769772855974</v>
      </c>
      <c r="M18" s="33">
        <v>0.23799999999999999</v>
      </c>
      <c r="N18" s="54">
        <f t="shared" si="5"/>
        <v>3.0000000000000027E-2</v>
      </c>
      <c r="O18" s="55">
        <f t="shared" si="6"/>
        <v>0.18876234820361182</v>
      </c>
      <c r="P18" s="39">
        <f t="shared" si="7"/>
        <v>0.11194029850746279</v>
      </c>
      <c r="Q18" s="30"/>
      <c r="R18" s="49">
        <v>0.26800000000000002</v>
      </c>
      <c r="S18" s="50">
        <f t="shared" si="8"/>
        <v>1.6862769772855974</v>
      </c>
      <c r="T18" s="33">
        <v>0.14099999999999999</v>
      </c>
      <c r="U18" s="54">
        <f t="shared" si="9"/>
        <v>0.12700000000000003</v>
      </c>
      <c r="V18" s="55">
        <f t="shared" si="10"/>
        <v>0.79909394072862283</v>
      </c>
      <c r="W18" s="39">
        <f t="shared" si="11"/>
        <v>0.47388059701492546</v>
      </c>
    </row>
    <row r="19" spans="1:23" x14ac:dyDescent="0.25">
      <c r="A19">
        <v>11</v>
      </c>
      <c r="B19" s="44" t="s">
        <v>57</v>
      </c>
      <c r="C19" s="42">
        <v>162.5</v>
      </c>
      <c r="D19" s="49">
        <v>0.26100000000000001</v>
      </c>
      <c r="E19" s="50">
        <f t="shared" si="0"/>
        <v>1.606153846153846</v>
      </c>
      <c r="F19" s="33">
        <v>0.21199999999999999</v>
      </c>
      <c r="G19" s="54">
        <f t="shared" si="1"/>
        <v>4.9000000000000016E-2</v>
      </c>
      <c r="H19" s="55">
        <f t="shared" si="2"/>
        <v>0.30153846153846164</v>
      </c>
      <c r="I19" s="39">
        <f t="shared" si="3"/>
        <v>0.18773946360153265</v>
      </c>
      <c r="J19" s="30"/>
      <c r="K19" s="49">
        <v>0.26100000000000001</v>
      </c>
      <c r="L19" s="50">
        <f t="shared" si="4"/>
        <v>1.606153846153846</v>
      </c>
      <c r="M19" s="33">
        <v>0.23400000000000001</v>
      </c>
      <c r="N19" s="54">
        <f t="shared" si="5"/>
        <v>2.6999999999999996E-2</v>
      </c>
      <c r="O19" s="55">
        <f t="shared" si="6"/>
        <v>0.16615384615384612</v>
      </c>
      <c r="P19" s="39">
        <f t="shared" si="7"/>
        <v>0.10344827586206895</v>
      </c>
      <c r="Q19" s="30"/>
      <c r="R19" s="49">
        <v>0.26100000000000001</v>
      </c>
      <c r="S19" s="50">
        <f t="shared" si="8"/>
        <v>1.606153846153846</v>
      </c>
      <c r="T19" s="33">
        <v>0.13800000000000001</v>
      </c>
      <c r="U19" s="54">
        <f t="shared" si="9"/>
        <v>0.123</v>
      </c>
      <c r="V19" s="55">
        <f t="shared" si="10"/>
        <v>0.75692307692307692</v>
      </c>
      <c r="W19" s="39">
        <f t="shared" si="11"/>
        <v>0.47126436781609199</v>
      </c>
    </row>
    <row r="20" spans="1:23" x14ac:dyDescent="0.25">
      <c r="A20">
        <v>12</v>
      </c>
      <c r="B20" s="44" t="s">
        <v>58</v>
      </c>
      <c r="C20" s="42">
        <v>164.93</v>
      </c>
      <c r="D20" s="49">
        <v>0.26400000000000001</v>
      </c>
      <c r="E20" s="50">
        <f t="shared" si="0"/>
        <v>1.6006790759716245</v>
      </c>
      <c r="F20" s="33">
        <v>0.215</v>
      </c>
      <c r="G20" s="54">
        <f t="shared" si="1"/>
        <v>4.9000000000000016E-2</v>
      </c>
      <c r="H20" s="55">
        <f t="shared" si="2"/>
        <v>0.29709573758564245</v>
      </c>
      <c r="I20" s="39">
        <f t="shared" si="3"/>
        <v>0.18560606060606061</v>
      </c>
      <c r="J20" s="30"/>
      <c r="K20" s="49">
        <v>0.26400000000000001</v>
      </c>
      <c r="L20" s="50">
        <f t="shared" si="4"/>
        <v>1.6006790759716245</v>
      </c>
      <c r="M20" s="33">
        <v>0.23599999999999999</v>
      </c>
      <c r="N20" s="54">
        <f t="shared" si="5"/>
        <v>2.8000000000000025E-2</v>
      </c>
      <c r="O20" s="55">
        <f t="shared" si="6"/>
        <v>0.16976899290608152</v>
      </c>
      <c r="P20" s="39">
        <f t="shared" si="7"/>
        <v>0.10606060606060615</v>
      </c>
      <c r="Q20" s="30"/>
      <c r="R20" s="49">
        <v>0.26400000000000001</v>
      </c>
      <c r="S20" s="50">
        <f t="shared" si="8"/>
        <v>1.6006790759716245</v>
      </c>
      <c r="T20" s="33">
        <v>0.14000000000000001</v>
      </c>
      <c r="U20" s="54">
        <f t="shared" si="9"/>
        <v>0.124</v>
      </c>
      <c r="V20" s="55">
        <f t="shared" si="10"/>
        <v>0.75183411144121737</v>
      </c>
      <c r="W20" s="39">
        <f t="shared" si="11"/>
        <v>0.46969696969696956</v>
      </c>
    </row>
    <row r="21" spans="1:23" x14ac:dyDescent="0.25">
      <c r="A21">
        <v>13</v>
      </c>
      <c r="B21" s="44" t="s">
        <v>59</v>
      </c>
      <c r="C21" s="42">
        <v>167.26</v>
      </c>
      <c r="D21" s="49">
        <v>0.26700000000000002</v>
      </c>
      <c r="E21" s="50">
        <f t="shared" si="0"/>
        <v>1.5963171110845393</v>
      </c>
      <c r="F21" s="33">
        <v>0.215</v>
      </c>
      <c r="G21" s="54">
        <f t="shared" si="1"/>
        <v>5.2000000000000018E-2</v>
      </c>
      <c r="H21" s="55">
        <f t="shared" si="2"/>
        <v>0.31089322013631487</v>
      </c>
      <c r="I21" s="39">
        <f t="shared" si="3"/>
        <v>0.19475655430711616</v>
      </c>
      <c r="J21" s="30"/>
      <c r="K21" s="49">
        <v>0.26700000000000002</v>
      </c>
      <c r="L21" s="50">
        <f t="shared" si="4"/>
        <v>1.5963171110845393</v>
      </c>
      <c r="M21" s="33">
        <v>0.23799999999999999</v>
      </c>
      <c r="N21" s="54">
        <f t="shared" si="5"/>
        <v>2.9000000000000026E-2</v>
      </c>
      <c r="O21" s="55">
        <f t="shared" si="6"/>
        <v>0.17338275738371414</v>
      </c>
      <c r="P21" s="39">
        <f t="shared" si="7"/>
        <v>0.10861423220973791</v>
      </c>
      <c r="Q21" s="30"/>
      <c r="R21" s="49">
        <v>0.26700000000000002</v>
      </c>
      <c r="S21" s="50">
        <f t="shared" si="8"/>
        <v>1.5963171110845393</v>
      </c>
      <c r="T21" s="33">
        <v>0.14199999999999999</v>
      </c>
      <c r="U21" s="54">
        <f t="shared" si="9"/>
        <v>0.12500000000000003</v>
      </c>
      <c r="V21" s="55">
        <f t="shared" si="10"/>
        <v>0.74733947148152602</v>
      </c>
      <c r="W21" s="39">
        <f t="shared" si="11"/>
        <v>0.46816479400749073</v>
      </c>
    </row>
    <row r="22" spans="1:23" x14ac:dyDescent="0.25">
      <c r="A22">
        <v>14</v>
      </c>
      <c r="B22" s="44" t="s">
        <v>60</v>
      </c>
      <c r="C22" s="42">
        <v>168.93</v>
      </c>
      <c r="D22" s="49">
        <v>0.26100000000000001</v>
      </c>
      <c r="E22" s="50">
        <f t="shared" si="0"/>
        <v>1.5450186467767715</v>
      </c>
      <c r="F22" s="33">
        <v>0.20799999999999999</v>
      </c>
      <c r="G22" s="54">
        <f t="shared" si="1"/>
        <v>5.3000000000000019E-2</v>
      </c>
      <c r="H22" s="55">
        <f t="shared" si="2"/>
        <v>0.3137394186941338</v>
      </c>
      <c r="I22" s="39">
        <f t="shared" si="3"/>
        <v>0.20306513409961693</v>
      </c>
      <c r="J22" s="30"/>
      <c r="K22" s="49">
        <v>0.26100000000000001</v>
      </c>
      <c r="L22" s="50">
        <f t="shared" si="4"/>
        <v>1.5450186467767715</v>
      </c>
      <c r="M22" s="33">
        <v>0.23200000000000001</v>
      </c>
      <c r="N22" s="54">
        <f t="shared" si="5"/>
        <v>2.8999999999999998E-2</v>
      </c>
      <c r="O22" s="55">
        <f t="shared" si="6"/>
        <v>0.17166873853075235</v>
      </c>
      <c r="P22" s="39">
        <f t="shared" si="7"/>
        <v>0.11111111111111109</v>
      </c>
      <c r="Q22" s="30"/>
      <c r="R22" s="49">
        <v>0.26100000000000001</v>
      </c>
      <c r="S22" s="50">
        <f t="shared" si="8"/>
        <v>1.5450186467767715</v>
      </c>
      <c r="T22" s="33">
        <v>0.13700000000000001</v>
      </c>
      <c r="U22" s="54">
        <f t="shared" si="9"/>
        <v>0.124</v>
      </c>
      <c r="V22" s="55">
        <f t="shared" si="10"/>
        <v>0.7340318475108033</v>
      </c>
      <c r="W22" s="39">
        <f t="shared" si="11"/>
        <v>0.47509578544061304</v>
      </c>
    </row>
    <row r="23" spans="1:23" x14ac:dyDescent="0.25">
      <c r="A23">
        <v>15</v>
      </c>
      <c r="B23" s="44" t="s">
        <v>61</v>
      </c>
      <c r="C23" s="42">
        <v>173.05</v>
      </c>
      <c r="D23" s="49">
        <v>0.27200000000000002</v>
      </c>
      <c r="E23" s="50">
        <f t="shared" si="0"/>
        <v>1.5718000577867668</v>
      </c>
      <c r="F23" s="33">
        <v>0.21099999999999999</v>
      </c>
      <c r="G23" s="54">
        <f t="shared" si="1"/>
        <v>6.1000000000000026E-2</v>
      </c>
      <c r="H23" s="55">
        <f t="shared" si="2"/>
        <v>0.35249927766541472</v>
      </c>
      <c r="I23" s="39">
        <f t="shared" si="3"/>
        <v>0.224264705882353</v>
      </c>
      <c r="J23" s="30"/>
      <c r="K23" s="49">
        <v>0.27200000000000002</v>
      </c>
      <c r="L23" s="50">
        <f t="shared" si="4"/>
        <v>1.5718000577867668</v>
      </c>
      <c r="M23" s="33">
        <v>0.23799999999999999</v>
      </c>
      <c r="N23" s="54">
        <f t="shared" si="5"/>
        <v>3.400000000000003E-2</v>
      </c>
      <c r="O23" s="55">
        <f t="shared" si="6"/>
        <v>0.19647500722334602</v>
      </c>
      <c r="P23" s="39">
        <f t="shared" si="7"/>
        <v>0.12500000000000011</v>
      </c>
      <c r="Q23" s="30"/>
      <c r="R23" s="49">
        <v>0.27200000000000002</v>
      </c>
      <c r="S23" s="50">
        <f t="shared" si="8"/>
        <v>1.5718000577867668</v>
      </c>
      <c r="T23" s="33">
        <v>0.13800000000000001</v>
      </c>
      <c r="U23" s="54">
        <f t="shared" si="9"/>
        <v>0.13400000000000001</v>
      </c>
      <c r="V23" s="55">
        <f t="shared" si="10"/>
        <v>0.77434267552730429</v>
      </c>
      <c r="W23" s="39">
        <f t="shared" si="11"/>
        <v>0.49264705882352944</v>
      </c>
    </row>
    <row r="24" spans="1:23" x14ac:dyDescent="0.25">
      <c r="A24">
        <v>16</v>
      </c>
      <c r="B24" s="44" t="s">
        <v>62</v>
      </c>
      <c r="C24" s="42">
        <v>174.97</v>
      </c>
      <c r="D24" s="49">
        <v>0.27100000000000002</v>
      </c>
      <c r="E24" s="50">
        <f t="shared" si="0"/>
        <v>1.5488369434760245</v>
      </c>
      <c r="F24" s="33">
        <v>0.214</v>
      </c>
      <c r="G24" s="54">
        <f t="shared" si="1"/>
        <v>5.7000000000000023E-2</v>
      </c>
      <c r="H24" s="55">
        <f t="shared" si="2"/>
        <v>0.32577013202263261</v>
      </c>
      <c r="I24" s="39">
        <f t="shared" si="3"/>
        <v>0.2103321033210333</v>
      </c>
      <c r="J24" s="30"/>
      <c r="K24" s="49">
        <v>0.27100000000000002</v>
      </c>
      <c r="L24" s="50">
        <f t="shared" si="4"/>
        <v>1.5488369434760245</v>
      </c>
      <c r="M24" s="33">
        <v>0.23799999999999999</v>
      </c>
      <c r="N24" s="54">
        <f t="shared" si="5"/>
        <v>3.3000000000000029E-2</v>
      </c>
      <c r="O24" s="55">
        <f t="shared" si="6"/>
        <v>0.18860376064468212</v>
      </c>
      <c r="P24" s="39">
        <f t="shared" si="7"/>
        <v>0.12177121771217723</v>
      </c>
      <c r="Q24" s="30"/>
      <c r="R24" s="49">
        <v>0.27100000000000002</v>
      </c>
      <c r="S24" s="50">
        <f t="shared" si="8"/>
        <v>1.5488369434760245</v>
      </c>
      <c r="T24" s="33">
        <v>0.13900000000000001</v>
      </c>
      <c r="U24" s="54">
        <f t="shared" si="9"/>
        <v>0.13200000000000001</v>
      </c>
      <c r="V24" s="55">
        <f t="shared" si="10"/>
        <v>0.75441504257872782</v>
      </c>
      <c r="W24" s="39">
        <f t="shared" si="11"/>
        <v>0.4870848708487085</v>
      </c>
    </row>
    <row r="25" spans="1:23" x14ac:dyDescent="0.25">
      <c r="A25">
        <v>17</v>
      </c>
      <c r="B25" s="44" t="s">
        <v>63</v>
      </c>
      <c r="C25" s="42">
        <v>232.04</v>
      </c>
      <c r="D25" s="49">
        <v>0.26600000000000001</v>
      </c>
      <c r="E25" s="50">
        <f t="shared" si="0"/>
        <v>1.146354076883296</v>
      </c>
      <c r="F25" s="33">
        <v>7.9000000000000001E-2</v>
      </c>
      <c r="G25" s="54">
        <f t="shared" si="1"/>
        <v>0.187</v>
      </c>
      <c r="H25" s="55">
        <f t="shared" si="2"/>
        <v>0.80589553525254265</v>
      </c>
      <c r="I25" s="39">
        <f t="shared" si="3"/>
        <v>0.70300751879699241</v>
      </c>
      <c r="J25" s="30"/>
      <c r="K25" s="49">
        <v>0.26600000000000001</v>
      </c>
      <c r="L25" s="50">
        <f t="shared" si="4"/>
        <v>1.146354076883296</v>
      </c>
      <c r="M25" s="33">
        <v>0.115</v>
      </c>
      <c r="N25" s="54">
        <f t="shared" si="5"/>
        <v>0.15100000000000002</v>
      </c>
      <c r="O25" s="55">
        <f t="shared" si="6"/>
        <v>0.65074987071194634</v>
      </c>
      <c r="P25" s="39">
        <f t="shared" si="7"/>
        <v>0.56766917293233088</v>
      </c>
      <c r="Q25" s="30"/>
      <c r="R25" s="49">
        <v>0.26600000000000001</v>
      </c>
      <c r="S25" s="50">
        <f t="shared" si="8"/>
        <v>1.146354076883296</v>
      </c>
      <c r="T25" s="33">
        <v>0.03</v>
      </c>
      <c r="U25" s="54">
        <f t="shared" si="9"/>
        <v>0.23600000000000002</v>
      </c>
      <c r="V25" s="55">
        <f t="shared" si="10"/>
        <v>1.0170660230994657</v>
      </c>
      <c r="W25" s="39">
        <f t="shared" si="11"/>
        <v>0.88721804511278202</v>
      </c>
    </row>
    <row r="26" spans="1:23" ht="15.75" thickBot="1" x14ac:dyDescent="0.3">
      <c r="A26">
        <v>18</v>
      </c>
      <c r="B26" s="44" t="s">
        <v>64</v>
      </c>
      <c r="C26" s="42">
        <v>238.03</v>
      </c>
      <c r="D26" s="49">
        <v>0.28199999999999997</v>
      </c>
      <c r="E26" s="50">
        <f t="shared" si="0"/>
        <v>1.184724614544385</v>
      </c>
      <c r="F26" s="33">
        <v>9.0999999999999998E-2</v>
      </c>
      <c r="G26" s="54">
        <f t="shared" si="1"/>
        <v>0.19099999999999998</v>
      </c>
      <c r="H26" s="55">
        <f t="shared" si="2"/>
        <v>0.80241986304247348</v>
      </c>
      <c r="I26" s="39">
        <f t="shared" si="3"/>
        <v>0.67730496453900702</v>
      </c>
      <c r="J26" s="30"/>
      <c r="K26" s="49">
        <v>0.28199999999999997</v>
      </c>
      <c r="L26" s="50">
        <f t="shared" si="4"/>
        <v>1.184724614544385</v>
      </c>
      <c r="M26" s="33">
        <v>0.13100000000000001</v>
      </c>
      <c r="N26" s="54">
        <f t="shared" si="5"/>
        <v>0.15099999999999997</v>
      </c>
      <c r="O26" s="55">
        <f t="shared" si="6"/>
        <v>0.63437381842624863</v>
      </c>
      <c r="P26" s="39">
        <f t="shared" si="7"/>
        <v>0.53546099290780136</v>
      </c>
      <c r="Q26" s="30"/>
      <c r="R26" s="49">
        <v>0.28199999999999997</v>
      </c>
      <c r="S26" s="50">
        <f t="shared" si="8"/>
        <v>1.184724614544385</v>
      </c>
      <c r="T26" s="34">
        <v>1.4999999999999999E-2</v>
      </c>
      <c r="U26" s="54">
        <f t="shared" si="9"/>
        <v>0.26699999999999996</v>
      </c>
      <c r="V26" s="55">
        <f t="shared" si="10"/>
        <v>1.1217073478133008</v>
      </c>
      <c r="W26" s="39">
        <f t="shared" si="11"/>
        <v>0.94680851063829796</v>
      </c>
    </row>
    <row r="27" spans="1:23" x14ac:dyDescent="0.25">
      <c r="B27" s="36"/>
      <c r="C27" s="37"/>
      <c r="D27" s="51"/>
      <c r="E27" s="52"/>
      <c r="F27" s="41"/>
      <c r="G27" s="52"/>
      <c r="H27" s="48"/>
      <c r="I27" s="37"/>
      <c r="J27" s="26"/>
      <c r="K27" s="51"/>
      <c r="L27" s="52"/>
      <c r="M27" s="41"/>
      <c r="N27" s="52"/>
      <c r="O27" s="52"/>
      <c r="P27" s="37"/>
      <c r="Q27" s="26"/>
      <c r="R27" s="51"/>
      <c r="S27" s="52"/>
      <c r="T27" s="41"/>
      <c r="U27" s="52"/>
      <c r="V27" s="48"/>
      <c r="W27" s="37"/>
    </row>
    <row r="28" spans="1:23" ht="15.75" thickBot="1" x14ac:dyDescent="0.3">
      <c r="B28" s="45"/>
      <c r="C28" s="38" t="s">
        <v>65</v>
      </c>
      <c r="D28" s="53">
        <f>SUM(D9:D26)</f>
        <v>9.1670000000000016</v>
      </c>
      <c r="E28" s="53">
        <f t="shared" ref="E28:H28" si="12">SUM(E9:E26)</f>
        <v>81.680492633260457</v>
      </c>
      <c r="F28" s="53">
        <f t="shared" si="12"/>
        <v>8.4589999999999996</v>
      </c>
      <c r="G28" s="53">
        <f t="shared" si="12"/>
        <v>0.7080000000000003</v>
      </c>
      <c r="H28" s="53">
        <f t="shared" si="12"/>
        <v>3.3820555947502351</v>
      </c>
      <c r="I28" s="40">
        <f>H28/E28</f>
        <v>4.1405915729908996E-2</v>
      </c>
      <c r="J28" s="26"/>
      <c r="K28" s="53">
        <f>SUM(K9:K26)</f>
        <v>9.1670000000000016</v>
      </c>
      <c r="L28" s="53">
        <f t="shared" ref="L28:O28" si="13">SUM(L9:L26)</f>
        <v>81.680492633260457</v>
      </c>
      <c r="M28" s="53">
        <f t="shared" si="13"/>
        <v>8.4160000000000004</v>
      </c>
      <c r="N28" s="53">
        <f t="shared" si="13"/>
        <v>0.75100000000000033</v>
      </c>
      <c r="O28" s="53">
        <f t="shared" si="13"/>
        <v>5.3017802703295978</v>
      </c>
      <c r="P28" s="40">
        <f>O28/L28</f>
        <v>6.4908769516538178E-2</v>
      </c>
      <c r="Q28" s="26"/>
      <c r="R28" s="53">
        <f>SUM(R9:R26)</f>
        <v>9.1670000000000016</v>
      </c>
      <c r="S28" s="53">
        <f t="shared" ref="S28:V28" si="14">SUM(S9:S26)</f>
        <v>81.680492633260457</v>
      </c>
      <c r="T28" s="53">
        <f t="shared" si="14"/>
        <v>6.8069999999999995</v>
      </c>
      <c r="U28" s="53">
        <f t="shared" si="14"/>
        <v>2.36</v>
      </c>
      <c r="V28" s="53">
        <f t="shared" si="14"/>
        <v>16.80213273197549</v>
      </c>
      <c r="W28" s="40">
        <f>V28/S28</f>
        <v>0.20570557534974548</v>
      </c>
    </row>
  </sheetData>
  <mergeCells count="7">
    <mergeCell ref="K6:N6"/>
    <mergeCell ref="R6:U6"/>
    <mergeCell ref="B3:H3"/>
    <mergeCell ref="B4:H4"/>
    <mergeCell ref="D7:E7"/>
    <mergeCell ref="G7:H7"/>
    <mergeCell ref="D6:F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Tusaar 3</dc:creator>
  <cp:lastModifiedBy>Tusaar 3</cp:lastModifiedBy>
  <cp:lastPrinted>2015-03-26T18:38:50Z</cp:lastPrinted>
  <dcterms:created xsi:type="dcterms:W3CDTF">2015-03-26T18:02:30Z</dcterms:created>
  <dcterms:modified xsi:type="dcterms:W3CDTF">2015-09-10T22:40:41Z</dcterms:modified>
</cp:coreProperties>
</file>